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https://d.docs.live.net/9837de90f8cb5cfc/0-GEDEELD_BABS/Opdrachtgevers/Steunpunt Passend onderwijs/Website/Nieuwe website/Documenten/"/>
    </mc:Choice>
  </mc:AlternateContent>
  <xr:revisionPtr revIDLastSave="0" documentId="8_{52C2378C-D656-4D7E-8C77-69D363BD7DFF}" xr6:coauthVersionLast="47" xr6:coauthVersionMax="47" xr10:uidLastSave="{00000000-0000-0000-0000-000000000000}"/>
  <bookViews>
    <workbookView xWindow="-108" yWindow="-108" windowWidth="23256" windowHeight="12576" xr2:uid="{00000000-000D-0000-FFFF-FFFF00000000}"/>
  </bookViews>
  <sheets>
    <sheet name="Format" sheetId="1" r:id="rId1"/>
    <sheet name="JV 2019" sheetId="2" state="hidden" r:id="rId2"/>
    <sheet name="JV 2019 corr VO2504" sheetId="4" state="hidden" r:id="rId3"/>
    <sheet name="Verwijzing" sheetId="5" state="hidden" r:id="rId4"/>
  </sheets>
  <definedNames>
    <definedName name="_xlnm._FilterDatabase" localSheetId="1" hidden="1">'JV 2019'!$A$1:$M$153</definedName>
    <definedName name="_xlnm._FilterDatabase" localSheetId="2" hidden="1">'JV 2019 corr VO2504'!$A$1:$M$1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 i="1" l="1"/>
  <c r="AM2" i="5" s="1"/>
  <c r="C13" i="1"/>
  <c r="K2" i="5" s="1"/>
  <c r="BU2" i="5"/>
  <c r="BT2" i="5"/>
  <c r="BS2" i="5"/>
  <c r="BR2" i="5"/>
  <c r="BQ2" i="5"/>
  <c r="BP2" i="5"/>
  <c r="BN2" i="5"/>
  <c r="BM2" i="5"/>
  <c r="BL2" i="5"/>
  <c r="BK2" i="5"/>
  <c r="BJ2" i="5"/>
  <c r="BI2" i="5"/>
  <c r="BH2" i="5"/>
  <c r="BG2" i="5"/>
  <c r="BF2" i="5"/>
  <c r="BE2" i="5"/>
  <c r="BD2" i="5"/>
  <c r="BC2" i="5"/>
  <c r="BB2" i="5"/>
  <c r="AZ2" i="5"/>
  <c r="AY2" i="5"/>
  <c r="AX2" i="5"/>
  <c r="AW2" i="5"/>
  <c r="AV2" i="5"/>
  <c r="AU2" i="5"/>
  <c r="AT2" i="5"/>
  <c r="AS2" i="5"/>
  <c r="AR2" i="5"/>
  <c r="AQ2" i="5"/>
  <c r="AP2" i="5"/>
  <c r="AO2" i="5"/>
  <c r="AN2" i="5"/>
  <c r="AL2" i="5"/>
  <c r="AK2" i="5"/>
  <c r="AJ2" i="5"/>
  <c r="AI2" i="5"/>
  <c r="AH2" i="5"/>
  <c r="AG2" i="5"/>
  <c r="AF2" i="5"/>
  <c r="AE2" i="5"/>
  <c r="AD2" i="5"/>
  <c r="AC2" i="5"/>
  <c r="AB2" i="5"/>
  <c r="AA2" i="5"/>
  <c r="Z2" i="5"/>
  <c r="Y2" i="5"/>
  <c r="V2" i="5"/>
  <c r="U2" i="5"/>
  <c r="R2" i="5"/>
  <c r="Q2" i="5"/>
  <c r="N2" i="5"/>
  <c r="M2" i="5"/>
  <c r="J2" i="5"/>
  <c r="I2" i="5"/>
  <c r="A2" i="5"/>
  <c r="E32" i="1" l="1"/>
  <c r="BA2" i="5" s="1"/>
  <c r="F32" i="1"/>
  <c r="BO2" i="5" s="1"/>
  <c r="B12" i="1"/>
  <c r="F2" i="5" s="1"/>
  <c r="B8" i="1"/>
  <c r="D2" i="5" s="1"/>
  <c r="B7" i="1"/>
  <c r="C2" i="5" s="1"/>
  <c r="B11" i="1"/>
  <c r="E2" i="5" s="1"/>
  <c r="C14" i="1"/>
  <c r="L2" i="5" s="1"/>
  <c r="D13" i="1"/>
  <c r="E13" i="1"/>
  <c r="S2" i="5" s="1"/>
  <c r="F13" i="1"/>
  <c r="W2" i="5" s="1"/>
  <c r="B6" i="1"/>
  <c r="B2" i="5" s="1"/>
  <c r="F14" i="1" l="1"/>
  <c r="X2" i="5" s="1"/>
  <c r="E14" i="1"/>
  <c r="T2" i="5" s="1"/>
  <c r="D14" i="1"/>
  <c r="P2" i="5" s="1"/>
  <c r="O2" i="5"/>
  <c r="B13" i="1"/>
  <c r="G2" i="5" s="1"/>
  <c r="K99" i="4"/>
  <c r="K152" i="4"/>
  <c r="K151" i="4"/>
  <c r="K150" i="4"/>
  <c r="K149" i="4"/>
  <c r="K148" i="4"/>
  <c r="K147" i="4"/>
  <c r="K146" i="4"/>
  <c r="K145" i="4"/>
  <c r="K144" i="4"/>
  <c r="K143" i="4"/>
  <c r="K142" i="4"/>
  <c r="K141" i="4"/>
  <c r="K140" i="4"/>
  <c r="K139" i="4"/>
  <c r="K138" i="4"/>
  <c r="K137" i="4"/>
  <c r="K136" i="4"/>
  <c r="K135" i="4"/>
  <c r="K134" i="4"/>
  <c r="K133" i="4"/>
  <c r="K132" i="4"/>
  <c r="K131" i="4"/>
  <c r="K130" i="4"/>
  <c r="K129" i="4"/>
  <c r="K128" i="4"/>
  <c r="K127" i="4"/>
  <c r="K126" i="4"/>
  <c r="K125" i="4"/>
  <c r="K124" i="4"/>
  <c r="K123" i="4"/>
  <c r="K122" i="4"/>
  <c r="K121" i="4"/>
  <c r="K120" i="4"/>
  <c r="K119" i="4"/>
  <c r="K118" i="4"/>
  <c r="K117" i="4"/>
  <c r="K116" i="4"/>
  <c r="K115" i="4"/>
  <c r="K114" i="4"/>
  <c r="K113" i="4"/>
  <c r="K112" i="4"/>
  <c r="K111" i="4"/>
  <c r="K110" i="4"/>
  <c r="K109" i="4"/>
  <c r="K108" i="4"/>
  <c r="K107" i="4"/>
  <c r="K106" i="4"/>
  <c r="K105" i="4"/>
  <c r="K104" i="4"/>
  <c r="K103" i="4"/>
  <c r="K102" i="4"/>
  <c r="K101" i="4"/>
  <c r="K100"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K19" i="4"/>
  <c r="K18" i="4"/>
  <c r="K17" i="4"/>
  <c r="K16" i="4"/>
  <c r="K15" i="4"/>
  <c r="K14" i="4"/>
  <c r="K13" i="4"/>
  <c r="K12" i="4"/>
  <c r="K11" i="4"/>
  <c r="K10" i="4"/>
  <c r="K9" i="4"/>
  <c r="K8" i="4"/>
  <c r="K7" i="4"/>
  <c r="K6" i="4"/>
  <c r="K5" i="4"/>
  <c r="K4" i="4"/>
  <c r="K3" i="4"/>
  <c r="K2" i="4"/>
  <c r="K18" i="2"/>
  <c r="K118" i="2"/>
  <c r="K86" i="2"/>
  <c r="K104" i="2"/>
  <c r="K102" i="2"/>
  <c r="K126" i="2"/>
  <c r="K38" i="2"/>
  <c r="K34" i="2"/>
  <c r="K106" i="2"/>
  <c r="K146" i="2"/>
  <c r="K122" i="2"/>
  <c r="K128" i="2"/>
  <c r="K61" i="2"/>
  <c r="K36" i="2"/>
  <c r="K125" i="2"/>
  <c r="K93" i="2"/>
  <c r="K112" i="2"/>
  <c r="K100" i="2"/>
  <c r="K27" i="2"/>
  <c r="K8" i="2"/>
  <c r="K143" i="2"/>
  <c r="K55" i="2"/>
  <c r="K9" i="2"/>
  <c r="K95" i="2"/>
  <c r="K10" i="2"/>
  <c r="K131" i="2"/>
  <c r="K66" i="2"/>
  <c r="K29" i="2"/>
  <c r="K19" i="2"/>
  <c r="K59" i="2"/>
  <c r="K31" i="2"/>
  <c r="K132" i="2"/>
  <c r="K133" i="2"/>
  <c r="K68" i="2"/>
  <c r="K77" i="2"/>
  <c r="K5" i="2"/>
  <c r="K17" i="2"/>
  <c r="K73" i="2"/>
  <c r="K57" i="2"/>
  <c r="K23" i="2"/>
  <c r="K35" i="2"/>
  <c r="K64" i="2"/>
  <c r="K52" i="2"/>
  <c r="K148" i="2"/>
  <c r="K20" i="2"/>
  <c r="K117" i="2"/>
  <c r="K32" i="2"/>
  <c r="K70" i="2"/>
  <c r="K6" i="2"/>
  <c r="K87" i="2"/>
  <c r="K41" i="2"/>
  <c r="K40" i="2"/>
  <c r="K141" i="2"/>
  <c r="K45" i="2"/>
  <c r="K56" i="2"/>
  <c r="K16" i="2"/>
  <c r="K26" i="2"/>
  <c r="K147" i="2"/>
  <c r="K12" i="2"/>
  <c r="K151" i="2"/>
  <c r="K72" i="2"/>
  <c r="K80" i="2"/>
  <c r="K88" i="2"/>
  <c r="K153" i="2"/>
  <c r="K109" i="2"/>
  <c r="K152" i="2"/>
  <c r="K84" i="2"/>
  <c r="K119" i="2"/>
  <c r="K97" i="2"/>
  <c r="K82" i="2"/>
  <c r="K76" i="2"/>
  <c r="K21" i="2"/>
  <c r="K49" i="2"/>
  <c r="K71" i="2"/>
  <c r="K33" i="2"/>
  <c r="K37" i="2"/>
  <c r="K15" i="2"/>
  <c r="K105" i="2"/>
  <c r="K14" i="2"/>
  <c r="K90" i="2"/>
  <c r="K145" i="2"/>
  <c r="K13" i="2"/>
  <c r="K120" i="2"/>
  <c r="K108" i="2"/>
  <c r="K69" i="2"/>
  <c r="K30" i="2"/>
  <c r="K67" i="2"/>
  <c r="K94" i="2"/>
  <c r="K139" i="2"/>
  <c r="K99" i="2"/>
  <c r="K92" i="2"/>
  <c r="K138" i="2"/>
  <c r="K144" i="2"/>
  <c r="K123" i="2"/>
  <c r="K134" i="2"/>
  <c r="K62" i="2"/>
  <c r="K22" i="2"/>
  <c r="K50" i="2"/>
  <c r="K81" i="2"/>
  <c r="K42" i="2"/>
  <c r="K79" i="2"/>
  <c r="K150" i="2"/>
  <c r="K98" i="2"/>
  <c r="K111" i="2"/>
  <c r="K63" i="2"/>
  <c r="K83" i="2"/>
  <c r="K48" i="2"/>
  <c r="K85" i="2"/>
  <c r="K53" i="2"/>
  <c r="K75" i="2"/>
  <c r="K58" i="2"/>
  <c r="K89" i="2"/>
  <c r="K96" i="2"/>
  <c r="K51" i="2"/>
  <c r="K24" i="2"/>
  <c r="K25" i="2"/>
  <c r="K137" i="2"/>
  <c r="K140" i="2"/>
  <c r="K142" i="2"/>
  <c r="K116" i="2"/>
  <c r="K60" i="2"/>
  <c r="K39" i="2"/>
  <c r="K74" i="2"/>
  <c r="K3" i="2"/>
  <c r="K54" i="2"/>
  <c r="K4" i="2"/>
  <c r="K149" i="2"/>
  <c r="K114" i="2"/>
  <c r="K11" i="2"/>
  <c r="K124" i="2"/>
  <c r="K135" i="2"/>
  <c r="K121" i="2"/>
  <c r="K136" i="2"/>
  <c r="K113" i="2"/>
  <c r="K103" i="2"/>
  <c r="K130" i="2"/>
  <c r="K101" i="2"/>
  <c r="K65" i="2"/>
  <c r="K110" i="2"/>
  <c r="K91" i="2"/>
  <c r="K44" i="2"/>
  <c r="K107" i="2"/>
  <c r="K127" i="2"/>
  <c r="K2" i="2"/>
  <c r="K129" i="2"/>
  <c r="K115" i="2"/>
  <c r="K43" i="2"/>
  <c r="K28" i="2"/>
  <c r="K47" i="2"/>
  <c r="K46" i="2"/>
  <c r="K78" i="2"/>
  <c r="K7" i="2"/>
  <c r="M2" i="2" l="1"/>
  <c r="L2" i="2"/>
  <c r="M114" i="2"/>
  <c r="L114" i="2"/>
  <c r="M25" i="2"/>
  <c r="L25" i="2"/>
  <c r="M111" i="2"/>
  <c r="L111" i="2"/>
  <c r="M62" i="2"/>
  <c r="L62" i="2"/>
  <c r="M94" i="2"/>
  <c r="L94" i="2"/>
  <c r="M90" i="2"/>
  <c r="L90" i="2"/>
  <c r="L119" i="2"/>
  <c r="M119" i="2"/>
  <c r="M16" i="2"/>
  <c r="L16" i="2"/>
  <c r="M70" i="2"/>
  <c r="L70" i="2"/>
  <c r="M5" i="2"/>
  <c r="L5" i="2"/>
  <c r="M29" i="2"/>
  <c r="L29" i="2"/>
  <c r="M93" i="2"/>
  <c r="L93" i="2"/>
  <c r="M34" i="2"/>
  <c r="L34" i="2"/>
  <c r="M104" i="2"/>
  <c r="L104" i="2"/>
  <c r="M6" i="4"/>
  <c r="L6" i="4"/>
  <c r="M10" i="4"/>
  <c r="L10" i="4"/>
  <c r="M14" i="4"/>
  <c r="L14" i="4"/>
  <c r="M18" i="4"/>
  <c r="L18" i="4"/>
  <c r="M22" i="4"/>
  <c r="L22" i="4"/>
  <c r="M26" i="4"/>
  <c r="L26" i="4"/>
  <c r="M30" i="4"/>
  <c r="L30" i="4"/>
  <c r="M34" i="4"/>
  <c r="L34" i="4"/>
  <c r="M38" i="4"/>
  <c r="L38" i="4"/>
  <c r="M42" i="4"/>
  <c r="L42" i="4"/>
  <c r="M46" i="4"/>
  <c r="L46" i="4"/>
  <c r="M50" i="4"/>
  <c r="L50" i="4"/>
  <c r="M54" i="4"/>
  <c r="L54" i="4"/>
  <c r="M58" i="4"/>
  <c r="L58" i="4"/>
  <c r="M66" i="4"/>
  <c r="L66" i="4"/>
  <c r="M70" i="4"/>
  <c r="L70" i="4"/>
  <c r="M74" i="4"/>
  <c r="L74" i="4"/>
  <c r="M78" i="4"/>
  <c r="L78" i="4"/>
  <c r="L82" i="4"/>
  <c r="M82" i="4"/>
  <c r="M86" i="4"/>
  <c r="L86" i="4"/>
  <c r="L90" i="4"/>
  <c r="M90" i="4"/>
  <c r="M94" i="4"/>
  <c r="L94" i="4"/>
  <c r="L98" i="4"/>
  <c r="M98" i="4"/>
  <c r="M103" i="4"/>
  <c r="L103" i="4"/>
  <c r="M107" i="4"/>
  <c r="L107" i="4"/>
  <c r="M111" i="4"/>
  <c r="L111" i="4"/>
  <c r="M115" i="4"/>
  <c r="L115" i="4"/>
  <c r="M119" i="4"/>
  <c r="L119" i="4"/>
  <c r="L123" i="4"/>
  <c r="M123" i="4"/>
  <c r="M127" i="4"/>
  <c r="L127" i="4"/>
  <c r="L131" i="4"/>
  <c r="M131" i="4"/>
  <c r="M135" i="4"/>
  <c r="L135" i="4"/>
  <c r="L139" i="4"/>
  <c r="M139" i="4"/>
  <c r="M143" i="4"/>
  <c r="L143" i="4"/>
  <c r="L147" i="4"/>
  <c r="M147" i="4"/>
  <c r="M151" i="4"/>
  <c r="L151" i="4"/>
  <c r="M78" i="2"/>
  <c r="L78" i="2"/>
  <c r="M43" i="2"/>
  <c r="L43" i="2"/>
  <c r="M127" i="2"/>
  <c r="L127" i="2"/>
  <c r="M110" i="2"/>
  <c r="L110" i="2"/>
  <c r="L103" i="2"/>
  <c r="M103" i="2"/>
  <c r="M135" i="2"/>
  <c r="L135" i="2"/>
  <c r="M149" i="2"/>
  <c r="L149" i="2"/>
  <c r="M74" i="2"/>
  <c r="L74" i="2"/>
  <c r="M142" i="2"/>
  <c r="L142" i="2"/>
  <c r="M24" i="2"/>
  <c r="L24" i="2"/>
  <c r="M58" i="2"/>
  <c r="L58" i="2"/>
  <c r="L48" i="2"/>
  <c r="M48" i="2"/>
  <c r="M98" i="2"/>
  <c r="L98" i="2"/>
  <c r="M81" i="2"/>
  <c r="L81" i="2"/>
  <c r="M134" i="2"/>
  <c r="L134" i="2"/>
  <c r="L92" i="2"/>
  <c r="M92" i="2"/>
  <c r="M67" i="2"/>
  <c r="L67" i="2"/>
  <c r="M120" i="2"/>
  <c r="L120" i="2"/>
  <c r="M14" i="2"/>
  <c r="L14" i="2"/>
  <c r="M33" i="2"/>
  <c r="L33" i="2"/>
  <c r="M76" i="2"/>
  <c r="L76" i="2"/>
  <c r="M84" i="2"/>
  <c r="L84" i="2"/>
  <c r="M88" i="2"/>
  <c r="L88" i="2"/>
  <c r="L12" i="2"/>
  <c r="M12" i="2"/>
  <c r="M56" i="2"/>
  <c r="L56" i="2"/>
  <c r="M41" i="2"/>
  <c r="L41" i="2"/>
  <c r="M32" i="2"/>
  <c r="L32" i="2"/>
  <c r="M52" i="2"/>
  <c r="L52" i="2"/>
  <c r="M57" i="2"/>
  <c r="L57" i="2"/>
  <c r="M77" i="2"/>
  <c r="L77" i="2"/>
  <c r="M31" i="2"/>
  <c r="L31" i="2"/>
  <c r="M66" i="2"/>
  <c r="L66" i="2"/>
  <c r="M9" i="2"/>
  <c r="L9" i="2"/>
  <c r="M27" i="2"/>
  <c r="L27" i="2"/>
  <c r="M125" i="2"/>
  <c r="L125" i="2"/>
  <c r="M122" i="2"/>
  <c r="L122" i="2"/>
  <c r="M38" i="2"/>
  <c r="L38" i="2"/>
  <c r="M86" i="2"/>
  <c r="L86" i="2"/>
  <c r="M3" i="4"/>
  <c r="L3" i="4"/>
  <c r="M7" i="4"/>
  <c r="L7" i="4"/>
  <c r="M11" i="4"/>
  <c r="L11" i="4"/>
  <c r="M15" i="4"/>
  <c r="L15" i="4"/>
  <c r="M19" i="4"/>
  <c r="L19" i="4"/>
  <c r="M23" i="4"/>
  <c r="L23" i="4"/>
  <c r="M27" i="4"/>
  <c r="L27" i="4"/>
  <c r="M31" i="4"/>
  <c r="L31" i="4"/>
  <c r="M35" i="4"/>
  <c r="L35" i="4"/>
  <c r="M39" i="4"/>
  <c r="L39" i="4"/>
  <c r="M43" i="4"/>
  <c r="L43" i="4"/>
  <c r="M47" i="4"/>
  <c r="L47" i="4"/>
  <c r="M51" i="4"/>
  <c r="L51" i="4"/>
  <c r="M55" i="4"/>
  <c r="L55" i="4"/>
  <c r="M59" i="4"/>
  <c r="L59" i="4"/>
  <c r="M63" i="4"/>
  <c r="L63" i="4"/>
  <c r="M67" i="4"/>
  <c r="L67" i="4"/>
  <c r="M71" i="4"/>
  <c r="L71" i="4"/>
  <c r="M75" i="4"/>
  <c r="L75" i="4"/>
  <c r="M79" i="4"/>
  <c r="L79" i="4"/>
  <c r="M83" i="4"/>
  <c r="L83" i="4"/>
  <c r="M87" i="4"/>
  <c r="L87" i="4"/>
  <c r="M91" i="4"/>
  <c r="L91" i="4"/>
  <c r="M95" i="4"/>
  <c r="L95" i="4"/>
  <c r="M100" i="4"/>
  <c r="L100" i="4"/>
  <c r="M104" i="4"/>
  <c r="L104" i="4"/>
  <c r="L108" i="4"/>
  <c r="M108" i="4"/>
  <c r="M112" i="4"/>
  <c r="L112" i="4"/>
  <c r="M116" i="4"/>
  <c r="L116" i="4"/>
  <c r="M120" i="4"/>
  <c r="L120" i="4"/>
  <c r="M124" i="4"/>
  <c r="L124" i="4"/>
  <c r="M128" i="4"/>
  <c r="L128" i="4"/>
  <c r="M132" i="4"/>
  <c r="L132" i="4"/>
  <c r="M136" i="4"/>
  <c r="L136" i="4"/>
  <c r="M140" i="4"/>
  <c r="L140" i="4"/>
  <c r="M144" i="4"/>
  <c r="L144" i="4"/>
  <c r="M148" i="4"/>
  <c r="L148" i="4"/>
  <c r="M152" i="4"/>
  <c r="L152" i="4"/>
  <c r="L28" i="2"/>
  <c r="M28" i="2"/>
  <c r="M130" i="2"/>
  <c r="L130" i="2"/>
  <c r="M3" i="2"/>
  <c r="L3" i="2"/>
  <c r="M89" i="2"/>
  <c r="L89" i="2"/>
  <c r="M42" i="2"/>
  <c r="L42" i="2"/>
  <c r="M138" i="2"/>
  <c r="L138" i="2"/>
  <c r="M108" i="2"/>
  <c r="L108" i="2"/>
  <c r="M21" i="2"/>
  <c r="L21" i="2"/>
  <c r="M153" i="2"/>
  <c r="L153" i="2"/>
  <c r="M151" i="2"/>
  <c r="L151" i="2"/>
  <c r="M40" i="2"/>
  <c r="L40" i="2"/>
  <c r="M148" i="2"/>
  <c r="L148" i="2"/>
  <c r="M23" i="2"/>
  <c r="L23" i="2"/>
  <c r="M132" i="2"/>
  <c r="L132" i="2"/>
  <c r="M95" i="2"/>
  <c r="L95" i="2"/>
  <c r="M8" i="2"/>
  <c r="L8" i="2"/>
  <c r="M128" i="2"/>
  <c r="L128" i="2"/>
  <c r="M2" i="4"/>
  <c r="L2" i="4"/>
  <c r="M62" i="4"/>
  <c r="L62" i="4"/>
  <c r="M46" i="2"/>
  <c r="L46" i="2"/>
  <c r="M115" i="2"/>
  <c r="L115" i="2"/>
  <c r="M107" i="2"/>
  <c r="L107" i="2"/>
  <c r="M65" i="2"/>
  <c r="L65" i="2"/>
  <c r="M113" i="2"/>
  <c r="L113" i="2"/>
  <c r="L124" i="2"/>
  <c r="M124" i="2"/>
  <c r="L4" i="2"/>
  <c r="M4" i="2"/>
  <c r="M39" i="2"/>
  <c r="L39" i="2"/>
  <c r="M140" i="2"/>
  <c r="L140" i="2"/>
  <c r="M51" i="2"/>
  <c r="L51" i="2"/>
  <c r="M75" i="2"/>
  <c r="L75" i="2"/>
  <c r="M83" i="2"/>
  <c r="L83" i="2"/>
  <c r="M150" i="2"/>
  <c r="L150" i="2"/>
  <c r="M50" i="2"/>
  <c r="L50" i="2"/>
  <c r="M123" i="2"/>
  <c r="L123" i="2"/>
  <c r="M99" i="2"/>
  <c r="L99" i="2"/>
  <c r="M30" i="2"/>
  <c r="L30" i="2"/>
  <c r="M13" i="2"/>
  <c r="L13" i="2"/>
  <c r="M105" i="2"/>
  <c r="L105" i="2"/>
  <c r="M71" i="2"/>
  <c r="L71" i="2"/>
  <c r="M82" i="2"/>
  <c r="L82" i="2"/>
  <c r="M152" i="2"/>
  <c r="L152" i="2"/>
  <c r="L80" i="2"/>
  <c r="M80" i="2"/>
  <c r="M147" i="2"/>
  <c r="L147" i="2"/>
  <c r="M45" i="2"/>
  <c r="L45" i="2"/>
  <c r="M87" i="2"/>
  <c r="L87" i="2"/>
  <c r="M117" i="2"/>
  <c r="L117" i="2"/>
  <c r="M64" i="2"/>
  <c r="L64" i="2"/>
  <c r="M73" i="2"/>
  <c r="L73" i="2"/>
  <c r="M68" i="2"/>
  <c r="L68" i="2"/>
  <c r="L59" i="2"/>
  <c r="M59" i="2"/>
  <c r="M131" i="2"/>
  <c r="L131" i="2"/>
  <c r="M55" i="2"/>
  <c r="L55" i="2"/>
  <c r="M100" i="2"/>
  <c r="L100" i="2"/>
  <c r="L36" i="2"/>
  <c r="M36" i="2"/>
  <c r="M146" i="2"/>
  <c r="L146" i="2"/>
  <c r="M126" i="2"/>
  <c r="L126" i="2"/>
  <c r="M118" i="2"/>
  <c r="L118" i="2"/>
  <c r="M4" i="4"/>
  <c r="L4" i="4"/>
  <c r="L8" i="4"/>
  <c r="M8" i="4"/>
  <c r="L12" i="4"/>
  <c r="M12" i="4"/>
  <c r="M16" i="4"/>
  <c r="L16" i="4"/>
  <c r="M20" i="4"/>
  <c r="L20" i="4"/>
  <c r="M24" i="4"/>
  <c r="L24" i="4"/>
  <c r="L28" i="4"/>
  <c r="M28" i="4"/>
  <c r="M32" i="4"/>
  <c r="L32" i="4"/>
  <c r="M36" i="4"/>
  <c r="L36" i="4"/>
  <c r="L40" i="4"/>
  <c r="M40" i="4"/>
  <c r="L44" i="4"/>
  <c r="M44" i="4"/>
  <c r="M48" i="4"/>
  <c r="L48" i="4"/>
  <c r="M52" i="4"/>
  <c r="L52" i="4"/>
  <c r="M56" i="4"/>
  <c r="L56" i="4"/>
  <c r="M60" i="4"/>
  <c r="L60" i="4"/>
  <c r="M64" i="4"/>
  <c r="L64" i="4"/>
  <c r="M68" i="4"/>
  <c r="L68" i="4"/>
  <c r="L72" i="4"/>
  <c r="M72" i="4"/>
  <c r="L76" i="4"/>
  <c r="M76" i="4"/>
  <c r="M80" i="4"/>
  <c r="L80" i="4"/>
  <c r="M84" i="4"/>
  <c r="L84" i="4"/>
  <c r="M88" i="4"/>
  <c r="L88" i="4"/>
  <c r="L92" i="4"/>
  <c r="M92" i="4"/>
  <c r="M96" i="4"/>
  <c r="L96" i="4"/>
  <c r="M101" i="4"/>
  <c r="L101" i="4"/>
  <c r="M105" i="4"/>
  <c r="L105" i="4"/>
  <c r="M109" i="4"/>
  <c r="L109" i="4"/>
  <c r="M113" i="4"/>
  <c r="L113" i="4"/>
  <c r="L117" i="4"/>
  <c r="M117" i="4"/>
  <c r="M121" i="4"/>
  <c r="L121" i="4"/>
  <c r="L125" i="4"/>
  <c r="M125" i="4"/>
  <c r="M129" i="4"/>
  <c r="L129" i="4"/>
  <c r="M133" i="4"/>
  <c r="L133" i="4"/>
  <c r="M137" i="4"/>
  <c r="L137" i="4"/>
  <c r="L141" i="4"/>
  <c r="M141" i="4"/>
  <c r="M145" i="4"/>
  <c r="L145" i="4"/>
  <c r="M149" i="4"/>
  <c r="L149" i="4"/>
  <c r="M99" i="4"/>
  <c r="L99" i="4"/>
  <c r="M7" i="2"/>
  <c r="L7" i="2"/>
  <c r="L91" i="2"/>
  <c r="M91" i="2"/>
  <c r="M121" i="2"/>
  <c r="L121" i="2"/>
  <c r="M116" i="2"/>
  <c r="L116" i="2"/>
  <c r="M85" i="2"/>
  <c r="L85" i="2"/>
  <c r="M37" i="2"/>
  <c r="L37" i="2"/>
  <c r="M47" i="2"/>
  <c r="L47" i="2"/>
  <c r="M129" i="2"/>
  <c r="L129" i="2"/>
  <c r="M44" i="2"/>
  <c r="L44" i="2"/>
  <c r="M101" i="2"/>
  <c r="L101" i="2"/>
  <c r="M136" i="2"/>
  <c r="L136" i="2"/>
  <c r="M11" i="2"/>
  <c r="L11" i="2"/>
  <c r="M54" i="2"/>
  <c r="L54" i="2"/>
  <c r="L60" i="2"/>
  <c r="M60" i="2"/>
  <c r="M137" i="2"/>
  <c r="L137" i="2"/>
  <c r="M96" i="2"/>
  <c r="L96" i="2"/>
  <c r="M53" i="2"/>
  <c r="L53" i="2"/>
  <c r="M63" i="2"/>
  <c r="L63" i="2"/>
  <c r="M79" i="2"/>
  <c r="L79" i="2"/>
  <c r="M22" i="2"/>
  <c r="L22" i="2"/>
  <c r="L144" i="2"/>
  <c r="M144" i="2"/>
  <c r="M139" i="2"/>
  <c r="L139" i="2"/>
  <c r="M69" i="2"/>
  <c r="L69" i="2"/>
  <c r="M145" i="2"/>
  <c r="L145" i="2"/>
  <c r="M15" i="2"/>
  <c r="L15" i="2"/>
  <c r="M49" i="2"/>
  <c r="L49" i="2"/>
  <c r="M97" i="2"/>
  <c r="L97" i="2"/>
  <c r="M109" i="2"/>
  <c r="L109" i="2"/>
  <c r="M72" i="2"/>
  <c r="L72" i="2"/>
  <c r="M26" i="2"/>
  <c r="L26" i="2"/>
  <c r="M141" i="2"/>
  <c r="L141" i="2"/>
  <c r="L6" i="2"/>
  <c r="M6" i="2"/>
  <c r="L20" i="2"/>
  <c r="M20" i="2"/>
  <c r="M35" i="2"/>
  <c r="L35" i="2"/>
  <c r="M17" i="2"/>
  <c r="L17" i="2"/>
  <c r="M133" i="2"/>
  <c r="L133" i="2"/>
  <c r="M19" i="2"/>
  <c r="L19" i="2"/>
  <c r="M10" i="2"/>
  <c r="L10" i="2"/>
  <c r="M143" i="2"/>
  <c r="L143" i="2"/>
  <c r="L112" i="2"/>
  <c r="M112" i="2"/>
  <c r="M61" i="2"/>
  <c r="L61" i="2"/>
  <c r="M106" i="2"/>
  <c r="L106" i="2"/>
  <c r="M102" i="2"/>
  <c r="L102" i="2"/>
  <c r="M18" i="2"/>
  <c r="L18" i="2"/>
  <c r="M5" i="4"/>
  <c r="L5" i="4"/>
  <c r="M9" i="4"/>
  <c r="L9" i="4"/>
  <c r="M13" i="4"/>
  <c r="L13" i="4"/>
  <c r="M17" i="4"/>
  <c r="L17" i="4"/>
  <c r="M21" i="4"/>
  <c r="L21" i="4"/>
  <c r="M25" i="4"/>
  <c r="L25" i="4"/>
  <c r="M29" i="4"/>
  <c r="L29" i="4"/>
  <c r="M33" i="4"/>
  <c r="L33" i="4"/>
  <c r="M37" i="4"/>
  <c r="L37" i="4"/>
  <c r="M41" i="4"/>
  <c r="L41" i="4"/>
  <c r="M45" i="4"/>
  <c r="L45" i="4"/>
  <c r="M49" i="4"/>
  <c r="L49" i="4"/>
  <c r="M53" i="4"/>
  <c r="L53" i="4"/>
  <c r="M57" i="4"/>
  <c r="L57" i="4"/>
  <c r="M61" i="4"/>
  <c r="L61" i="4"/>
  <c r="M65" i="4"/>
  <c r="L65" i="4"/>
  <c r="M69" i="4"/>
  <c r="L69" i="4"/>
  <c r="M73" i="4"/>
  <c r="L73" i="4"/>
  <c r="M77" i="4"/>
  <c r="L77" i="4"/>
  <c r="M81" i="4"/>
  <c r="L81" i="4"/>
  <c r="M85" i="4"/>
  <c r="L85" i="4"/>
  <c r="M89" i="4"/>
  <c r="L89" i="4"/>
  <c r="M93" i="4"/>
  <c r="L93" i="4"/>
  <c r="M97" i="4"/>
  <c r="L97" i="4"/>
  <c r="M102" i="4"/>
  <c r="L102" i="4"/>
  <c r="L106" i="4"/>
  <c r="M106" i="4"/>
  <c r="M110" i="4"/>
  <c r="L110" i="4"/>
  <c r="L114" i="4"/>
  <c r="M114" i="4"/>
  <c r="M118" i="4"/>
  <c r="L118" i="4"/>
  <c r="M122" i="4"/>
  <c r="L122" i="4"/>
  <c r="M126" i="4"/>
  <c r="L126" i="4"/>
  <c r="M130" i="4"/>
  <c r="L130" i="4"/>
  <c r="M134" i="4"/>
  <c r="L134" i="4"/>
  <c r="M138" i="4"/>
  <c r="L138" i="4"/>
  <c r="M142" i="4"/>
  <c r="L142" i="4"/>
  <c r="M146" i="4"/>
  <c r="L146" i="4"/>
  <c r="M150" i="4"/>
  <c r="L150" i="4"/>
  <c r="B14" i="1"/>
  <c r="A16" i="1" s="1"/>
  <c r="H2" i="5" l="1"/>
  <c r="A35" i="1"/>
</calcChain>
</file>

<file path=xl/sharedStrings.xml><?xml version="1.0" encoding="utf-8"?>
<sst xmlns="http://schemas.openxmlformats.org/spreadsheetml/2006/main" count="1073" uniqueCount="427">
  <si>
    <t>Format plan versnelde afbouw bovenmatige reserves</t>
  </si>
  <si>
    <t>Naam samenwerkingsverband</t>
  </si>
  <si>
    <t xml:space="preserve">Administratienummer </t>
  </si>
  <si>
    <t>Bevoegd gezag nummer</t>
  </si>
  <si>
    <t>Bruto baten</t>
  </si>
  <si>
    <t>Eigen vermogen</t>
  </si>
  <si>
    <t>n.v.t.</t>
  </si>
  <si>
    <t>Akkoord namens</t>
  </si>
  <si>
    <t>Samenwerkingsverband</t>
  </si>
  <si>
    <t>Ondersteuningsplanraad</t>
  </si>
  <si>
    <t>Datum</t>
  </si>
  <si>
    <t>Intern toezicht</t>
  </si>
  <si>
    <t>Bevoegd Gezag</t>
  </si>
  <si>
    <t>Sector</t>
  </si>
  <si>
    <t>Groepering</t>
  </si>
  <si>
    <t>Jaar</t>
  </si>
  <si>
    <t>Bestemmingsreserve privaat</t>
  </si>
  <si>
    <t>Bestemmingsfonds privaat</t>
  </si>
  <si>
    <t>Genormeerd eigen vermogen SWV</t>
  </si>
  <si>
    <t>Publiek eigen vermogen</t>
  </si>
  <si>
    <t>Overmatig eigen vermogen SWV</t>
  </si>
  <si>
    <t>VO</t>
  </si>
  <si>
    <t>PO</t>
  </si>
  <si>
    <t>Stichting Aandacht+</t>
  </si>
  <si>
    <t>Vereniging SWV PO De Eem</t>
  </si>
  <si>
    <t>Stichting Passenderwijs</t>
  </si>
  <si>
    <t>SWV PO 31-02 Midden Limburg</t>
  </si>
  <si>
    <t>Samenwerkingsverband Driegang</t>
  </si>
  <si>
    <t>Bestuur SWV VO 3101</t>
  </si>
  <si>
    <t>Stichting SWV VO Twente Oost</t>
  </si>
  <si>
    <t>Stichting Kind op 1</t>
  </si>
  <si>
    <t>Stichting VO2305</t>
  </si>
  <si>
    <t>Samenwerkingsverband PO 30.06</t>
  </si>
  <si>
    <t>Coöperatie SWV 25-05 U.A.</t>
  </si>
  <si>
    <t>Stichting SWV-VO 22.03</t>
  </si>
  <si>
    <t>Coöperatie VO-22-02 U.A.</t>
  </si>
  <si>
    <t>Stichting Zeeluwe</t>
  </si>
  <si>
    <t>Stichting Samenwerkingsverband Rivierenland</t>
  </si>
  <si>
    <t>Stichting Regionaal Samenwerkingsverband Passend Voortgezet Onderwijs Den Haag</t>
  </si>
  <si>
    <t>Stichting Amstelronde passend onderwijs</t>
  </si>
  <si>
    <t>Samenwerkingsverband Passend Onderwijs Zuid-Kennemerland</t>
  </si>
  <si>
    <t>Stichting s.w.v. p.o. VO-VSO Helmond-Peelland</t>
  </si>
  <si>
    <t>Ver. Samenw.verb. V.(Spec.) O. Midden-Holland en Rijnstreek</t>
  </si>
  <si>
    <t>Stichting Samenwerkingsverband VO Westland</t>
  </si>
  <si>
    <t>Stichting samenwerkingsverband Passend Primair Onderwijs Zeeuws-Vlaanderen</t>
  </si>
  <si>
    <t>Stichting Samenwerkingsverband Waterland Prim. Onderw. (2706)</t>
  </si>
  <si>
    <t>Vereniging Samenwerk.verband Pass. V.O. Goeree-Overflakkee</t>
  </si>
  <si>
    <t>Samenwerkingsverband Voortgez. Onderw. W-Friesland</t>
  </si>
  <si>
    <t>Stichting Samenwerkingverband Passend Onderwijs V(S)O 25.06.</t>
  </si>
  <si>
    <t>Samenwerkingsverband Twente Noord PO</t>
  </si>
  <si>
    <t>Stichting SWV Voortgezet Onderwijs de Meierij</t>
  </si>
  <si>
    <t>St Samenwerkingsverband PO Midden Holland</t>
  </si>
  <si>
    <t>Stichting Samenwerkingsverband 23-02</t>
  </si>
  <si>
    <t>Vereniging Samenwerkingsverband Regio Zutphen</t>
  </si>
  <si>
    <t>Sine Limite, Coöperatie Passend Onderwijs Deventer UA</t>
  </si>
  <si>
    <t>Bestuur Stichting SWV Voortgezet Onderwijs Nieuwe Waterweg Noord</t>
  </si>
  <si>
    <t>Stichting Samenwerkingsverband Primair Onderwijs De Meierij</t>
  </si>
  <si>
    <t>Stichting SWV Onderwijs op maat de Liemers</t>
  </si>
  <si>
    <t>bestuur SWV Hoogeveen,Meppel,Steenwijk e.o.</t>
  </si>
  <si>
    <t>Stg. Samenwerkingsverband Kop van Noord-Holland Passend PO</t>
  </si>
  <si>
    <t>Stichting Samenwerkingsverband VO Voorne-Putten-Rozenburg</t>
  </si>
  <si>
    <t>Verenig. Samenwerkingsverb. VO Noordelijke Drechtsteden</t>
  </si>
  <si>
    <t>Bestuur SWV Passend onderwijs Eindhoven e.o.</t>
  </si>
  <si>
    <t>Stichting Samenw.verb. P.P.O.S Parkstad</t>
  </si>
  <si>
    <t>Bestuur S.W.V. PO Noord-Drenthe</t>
  </si>
  <si>
    <t>Stichting Samenwerkingsverband Oost Achterhoek</t>
  </si>
  <si>
    <t>Stichting Samenwerkingsverband Primair Passend Onderwijs Doetinchem</t>
  </si>
  <si>
    <t>Vereniging Betuws Primair Passend Onderwijs</t>
  </si>
  <si>
    <t>Stg.  Samenw.verband PO 27-05 Zaanstreek</t>
  </si>
  <si>
    <t>Vereniging Samenwerkingsverb. P. Pr. O.w. Goeree-Overflakkee</t>
  </si>
  <si>
    <t>Stchting SWV Passend Onderwijs Apeldoorn Pr. Ond.</t>
  </si>
  <si>
    <t>Stichting Samenwerkingsverband Voortgezet Onderwijs Waterland</t>
  </si>
  <si>
    <t>Samenwerkingsverband de Westfriese Knoop</t>
  </si>
  <si>
    <t>Stichting Samenwerkingsverband Passend Onderwijs De Kempen 30-09</t>
  </si>
  <si>
    <t>Stichting Samenwerkingsverband 22-02</t>
  </si>
  <si>
    <t>Stichting Samenwerkingsverband Regio Almelo VO/VSO</t>
  </si>
  <si>
    <t>Stichting SWV Passend Onderwijs IJmond</t>
  </si>
  <si>
    <t>Samenwerkingsverband Passend Onderwijs Haarlemmermeer PO</t>
  </si>
  <si>
    <t>Stichting Regionaal Samenwerkingsverband Breda en omgeving</t>
  </si>
  <si>
    <t>Stg. Samenwerkingsverband passend primair onderwijs Hoeksche Waard</t>
  </si>
  <si>
    <t>Bestuur Stg. Passend Primair Onderwijs Haaglanden</t>
  </si>
  <si>
    <t>Samenwerkingsverband IJssel/Berkel</t>
  </si>
  <si>
    <t>Stichting Samenwerkingsverband Utrecht Primair Onderwijs</t>
  </si>
  <si>
    <t>Sticht. Samenw.verband Voortg. Onderwijs De Langstraat 30-09</t>
  </si>
  <si>
    <t>Stichting Passend Onderwijs PO 23-05</t>
  </si>
  <si>
    <t>St. Samenw.verb. Pass. Ond. VO Westelijke Mijnstreek VO-31-0</t>
  </si>
  <si>
    <t>Samenwerk.verb. PO V(S)O 20.02 Groningen Ommelanden</t>
  </si>
  <si>
    <t>Stichting Samenwerkingsverband Passend Onderwijs VO Parkstad eo 3106</t>
  </si>
  <si>
    <t>Stichting Samenwerkingsverband VO Regio Utrecht West</t>
  </si>
  <si>
    <t>St. SWV PO VO Maastricht e.o.</t>
  </si>
  <si>
    <t>Stichting Samenwerkingsverband Passend Onderwijs VO22.01 Noord-en Midden Drenthe</t>
  </si>
  <si>
    <t>Stichting VO Samenwerkingsverband Amstelland en de Meerlanden</t>
  </si>
  <si>
    <t>Samenwerkingsverband VO Doetinchem e.o.</t>
  </si>
  <si>
    <t>Stichting Samenwerkingsverband Zuidoost-Friesland VO</t>
  </si>
  <si>
    <t>bestuur Stg. Passend Onderwijs Maastricht en Heuvelland PO</t>
  </si>
  <si>
    <t>Stichting Samenwerkingsverband Passend Wijs</t>
  </si>
  <si>
    <t>Stg. Samenwerkingsverband Passend Onderwijs Voorne-Putten/Rozenburg PO</t>
  </si>
  <si>
    <t>Stichting Samenwerkingsverband PO Langstraat Heusden Altena</t>
  </si>
  <si>
    <t>Samenw.verband Primair Onderw. Amsterdam Diemen</t>
  </si>
  <si>
    <t>Stichting Samenwerk.verb. P.O. Lelystad-Dronten</t>
  </si>
  <si>
    <t>Samenwerkingsverband VO Amsterdam-Diemen</t>
  </si>
  <si>
    <t>Stichting Samenwerkingsverband Pass. ond. Noordoostpolder-Urk</t>
  </si>
  <si>
    <t>Stichting Regionaal SWV v Passend Voortgezet Onderwijs Eindhoven en Kempenland</t>
  </si>
  <si>
    <t>Stichting Leerlingzorg Primair Onderwijs Almere</t>
  </si>
  <si>
    <t>Qinas,vereniging samenwerkende schoolbesturen in Het Gooi</t>
  </si>
  <si>
    <t>Bestuur Samenwerkingsverband VO Zuidoost Utrecht</t>
  </si>
  <si>
    <t>Samenwerkingsverband Helmond-Peelland 30-08 PO</t>
  </si>
  <si>
    <t>Stichting Samenwerkingsverband VO Lelystad</t>
  </si>
  <si>
    <t>Stichting Leerlingzorg Voortgezet Onderwijs Almere</t>
  </si>
  <si>
    <t>Stichting Samenwerkingsverband Voortgezet Onderwijs Zeeuws-Vlaanderen</t>
  </si>
  <si>
    <t>Stichting samenwerkingsverband Voortgezet Onderwijs 30-06</t>
  </si>
  <si>
    <t>Samenwerkingsverband V(S)O Duin- en Bollenstreek</t>
  </si>
  <si>
    <t>Stichting SWV PasVOrm Gorinchem en omstreken</t>
  </si>
  <si>
    <t>Stichting Passend Onderwijs Brabantse Wal PO</t>
  </si>
  <si>
    <t>Stichting SWV Passend Onderwijs PO Stromenland</t>
  </si>
  <si>
    <t>Vereniging Samenw.verband P.O. Drechtsteden</t>
  </si>
  <si>
    <t>Samenwerkingsverband Fryslan-Noard</t>
  </si>
  <si>
    <t>Samenwerkingsverband Passend Primair Onderwijs regio Leiden</t>
  </si>
  <si>
    <t>Samenwerkingsverband VO Groningen Stad</t>
  </si>
  <si>
    <t>Stichting Samenwerkingsverband VO Weert Nederweert Cranendonck</t>
  </si>
  <si>
    <t>Stichting Samenwerkingsverband Passend Onderwijs V(S)O 25.04</t>
  </si>
  <si>
    <t>Stichting Samenwerkingsverband VO Kop van Noord-Holland</t>
  </si>
  <si>
    <t>Stichting Samenwerkingsverband Roosendaal-Moerdijk</t>
  </si>
  <si>
    <t>Stichting Samenwerkingsverband Zuidwest Friesland Fultura VO</t>
  </si>
  <si>
    <t>Stg. SWV. Schiedam, Vlaardingen, Maassluis onderwijs dat past</t>
  </si>
  <si>
    <t>Stichting Samenwerkingsverband PO Duin-en Bollenstreek</t>
  </si>
  <si>
    <t>Stichting Samenwerkingsverband Passend Onderwijs PO Westelijke Mijnstreek</t>
  </si>
  <si>
    <t>Stichting Samenwerkingsverband VO Deventer</t>
  </si>
  <si>
    <t>Stichting Samenwerkingsverband Slinge-Berkel</t>
  </si>
  <si>
    <t>Vereniging Samenwerkingsverb. Passend Primair O.w. Dordrecht</t>
  </si>
  <si>
    <t>Samenwerkingsverband PO Rijn &amp; Gelderse Vallei</t>
  </si>
  <si>
    <t>Coöperatie Samenwerkingsverband Passend Voortgezet Onderwijs Oosterschelderegio</t>
  </si>
  <si>
    <t>Stichting Samenwerkingsverband VO Roosendaal e.o.</t>
  </si>
  <si>
    <t>Stichting Samenwerkingsverband Passend Onderwijs VO Tilburg e.o.</t>
  </si>
  <si>
    <t>Coöperatief Samenwerkingsverband Passend Onderwijs VO Zaanstreek u.a.</t>
  </si>
  <si>
    <t>Stichting Samenwerkingsverband PO Weert-Nederweert</t>
  </si>
  <si>
    <t>Stichting Samenwerkingsverband PO 20-01</t>
  </si>
  <si>
    <t>Stichting Samenwerkingsverband passend Onderwijs Rijnstreek</t>
  </si>
  <si>
    <t>Stichting Samenwerkingsverband Passend Onderwijs PO Friesland</t>
  </si>
  <si>
    <t>Stichting Samenwerkingsverband Passend Onderwijs VO/VSO 31.02</t>
  </si>
  <si>
    <t>Stg. Samenwerkingsverb. PO VO Midden-Kennemerland 27-04</t>
  </si>
  <si>
    <t>Samenwerkingsverband PO Veld Vaart &amp; Vecht</t>
  </si>
  <si>
    <t>Vereniging Samenwerkingsverband Passend Voortgezet Onderwijs Dordrecht</t>
  </si>
  <si>
    <t>Stichting Samenwerkingsverband Passend Voortgezet Onderwijs Hoeksche Waard</t>
  </si>
  <si>
    <t>Stichting Samenwerkingsverband Passend Onderwijs VO 2801</t>
  </si>
  <si>
    <t>Stichting Passend Voortgezet Onderwijs Walcheren</t>
  </si>
  <si>
    <t>samenwerkingsverband vo Noord- Kennemerland</t>
  </si>
  <si>
    <t>Stichting Leerlingenzorg NW-Veluwe</t>
  </si>
  <si>
    <t>College van Bestuur Samenwerkingsverband Koers VO</t>
  </si>
  <si>
    <t>Stichting Samenwerkingsverband V(S)O 2507 Nijmegen e.o.</t>
  </si>
  <si>
    <t>Stichting Samenwerkingsverband Plein 013</t>
  </si>
  <si>
    <t>Stichting Samenwerkingsverband Voortgezet Onderwijs Zuid-Utrecht</t>
  </si>
  <si>
    <t>Stg. Reg. Samenwerkingsverband Noord Oost Overijssel (VO2307</t>
  </si>
  <si>
    <t>Stichting Samenwerkingsverband Primair Onderwijs Westland</t>
  </si>
  <si>
    <t>Bestuur Stichting SWV V(SO) Eemland</t>
  </si>
  <si>
    <t>Stg. Regionaal Sam.werk.verb. Passend Voortg. Onderw. Z'meer</t>
  </si>
  <si>
    <t>Vereniging Reformatorisch Passend Onderwijs voor primair en speciaal onderwijs</t>
  </si>
  <si>
    <t>Stichting Samenwerkingsverband VO Delflanden</t>
  </si>
  <si>
    <t>Samenwerkingsverband Voortgezet onderwijs/speciaal VO Zuid-Kennemerland</t>
  </si>
  <si>
    <t>Stichting Passend Primair Ond. Delft, Den Hoorn, L.S.P.N.</t>
  </si>
  <si>
    <t>Samenwerkingsverband PO Zuidoost Utrecht</t>
  </si>
  <si>
    <t>Samenwerkingsverband Passend Primair Onderwijs Rotterdam</t>
  </si>
  <si>
    <t>Stichting Passend Onderwijs RiBA</t>
  </si>
  <si>
    <t>Vereniging Reformatorisch Passend Onderwijs voor Voortgezet Onderwijs</t>
  </si>
  <si>
    <t>Samenwerkingsverband passend primair onderwijs Aan den IJssel</t>
  </si>
  <si>
    <t>VO2508</t>
  </si>
  <si>
    <t>VO2806</t>
  </si>
  <si>
    <t>PO2708</t>
  </si>
  <si>
    <t>PO2704</t>
  </si>
  <si>
    <t>VO2601</t>
  </si>
  <si>
    <t>Vereniging Samenwerkingsverband Utrecht/Stichtse Vecht VO</t>
  </si>
  <si>
    <t>VO3008</t>
  </si>
  <si>
    <t>VO2802</t>
  </si>
  <si>
    <t>VO2808</t>
  </si>
  <si>
    <t>PO2903</t>
  </si>
  <si>
    <t>PO2706</t>
  </si>
  <si>
    <t>VO2805</t>
  </si>
  <si>
    <t>VO2402</t>
  </si>
  <si>
    <t>VO2702</t>
  </si>
  <si>
    <t>VO2506</t>
  </si>
  <si>
    <t>PO2602</t>
  </si>
  <si>
    <t>PO2301</t>
  </si>
  <si>
    <t>VO3005</t>
  </si>
  <si>
    <t>PO2814</t>
  </si>
  <si>
    <t>PO2302</t>
  </si>
  <si>
    <t>VO2501</t>
  </si>
  <si>
    <t>PO2303</t>
  </si>
  <si>
    <t>VO2811</t>
  </si>
  <si>
    <t>PO3005</t>
  </si>
  <si>
    <t>PO2604</t>
  </si>
  <si>
    <t>PO2504</t>
  </si>
  <si>
    <t>PO2203</t>
  </si>
  <si>
    <t>PO2818</t>
  </si>
  <si>
    <t>PO2701</t>
  </si>
  <si>
    <t>VO2812</t>
  </si>
  <si>
    <t>VO2813</t>
  </si>
  <si>
    <t>PO3007</t>
  </si>
  <si>
    <t>PO3106</t>
  </si>
  <si>
    <t>PO2201</t>
  </si>
  <si>
    <t>PO2502</t>
  </si>
  <si>
    <t>PO2503</t>
  </si>
  <si>
    <t>PO3102</t>
  </si>
  <si>
    <t>PO2816</t>
  </si>
  <si>
    <t>PO2508</t>
  </si>
  <si>
    <t>PO2705</t>
  </si>
  <si>
    <t>PO3003</t>
  </si>
  <si>
    <t>Veren. vh Region. S.w.v. P.O. Breda e.o. PO 30-03</t>
  </si>
  <si>
    <t>PO2811</t>
  </si>
  <si>
    <t>VO3101</t>
  </si>
  <si>
    <t>PO2505</t>
  </si>
  <si>
    <t>VO2707</t>
  </si>
  <si>
    <t>PO2702</t>
  </si>
  <si>
    <t>PO3009</t>
  </si>
  <si>
    <t>PO2202</t>
  </si>
  <si>
    <t>VO2301</t>
  </si>
  <si>
    <t>PO2711</t>
  </si>
  <si>
    <t>PO2710</t>
  </si>
  <si>
    <t>VO3003</t>
  </si>
  <si>
    <t>PO2804</t>
  </si>
  <si>
    <t>PO2815</t>
  </si>
  <si>
    <t>PO2501</t>
  </si>
  <si>
    <t>PO2601</t>
  </si>
  <si>
    <t>VO3009</t>
  </si>
  <si>
    <t>PO2305</t>
  </si>
  <si>
    <t>VO3104</t>
  </si>
  <si>
    <t>PO3101</t>
  </si>
  <si>
    <t>Stichting Samenwerkingsverband Primair Onderw. Noord-Limburg</t>
  </si>
  <si>
    <t>VO2002</t>
  </si>
  <si>
    <t>VO2302</t>
  </si>
  <si>
    <t>VO3106</t>
  </si>
  <si>
    <t>VO2604</t>
  </si>
  <si>
    <t>VO3105</t>
  </si>
  <si>
    <t>VO2201</t>
  </si>
  <si>
    <t>VO2709</t>
  </si>
  <si>
    <t>VO2503</t>
  </si>
  <si>
    <t>VO2102</t>
  </si>
  <si>
    <t>PO3105</t>
  </si>
  <si>
    <t>PO2506</t>
  </si>
  <si>
    <t>PO2808</t>
  </si>
  <si>
    <t>PO3010</t>
  </si>
  <si>
    <t>PO2703</t>
  </si>
  <si>
    <t>Sticht. Samenwerkingsverb. PPO Noord-Kennemerland</t>
  </si>
  <si>
    <t>PO2707</t>
  </si>
  <si>
    <t>PO2403</t>
  </si>
  <si>
    <t>VO2511</t>
  </si>
  <si>
    <t>Stg. S.w.v. Passend Onderw. VO Barneveld - Veenendaal</t>
  </si>
  <si>
    <t>VO2708</t>
  </si>
  <si>
    <t>PO2402</t>
  </si>
  <si>
    <t>VO2305</t>
  </si>
  <si>
    <t>VO3007</t>
  </si>
  <si>
    <t>PO2401</t>
  </si>
  <si>
    <t>VO2710</t>
  </si>
  <si>
    <t>VO2603</t>
  </si>
  <si>
    <t>PO3008</t>
  </si>
  <si>
    <t>PO2605</t>
  </si>
  <si>
    <t>Vereniging Sam.werk.verband Profi Pendi</t>
  </si>
  <si>
    <t>PO3006</t>
  </si>
  <si>
    <t>VO2403</t>
  </si>
  <si>
    <t>VO3001</t>
  </si>
  <si>
    <t>Sticht. Samenwerkingsverb. de Brabantse Wal Voortg. Onderw.</t>
  </si>
  <si>
    <t>VO2505</t>
  </si>
  <si>
    <t>VO2401</t>
  </si>
  <si>
    <t>VO2903</t>
  </si>
  <si>
    <t>VO3006</t>
  </si>
  <si>
    <t>VO2203</t>
  </si>
  <si>
    <t>VO2803</t>
  </si>
  <si>
    <t>VO2814</t>
  </si>
  <si>
    <t>PO3001</t>
  </si>
  <si>
    <t>PO2507</t>
  </si>
  <si>
    <t>PO2809</t>
  </si>
  <si>
    <t>VO2101</t>
  </si>
  <si>
    <t>PO2801</t>
  </si>
  <si>
    <t>VO2001</t>
  </si>
  <si>
    <t>VO3103</t>
  </si>
  <si>
    <t>VO2504</t>
  </si>
  <si>
    <t>VO2701</t>
  </si>
  <si>
    <t>PO3002</t>
  </si>
  <si>
    <t>VO2103</t>
  </si>
  <si>
    <t>PO2807</t>
  </si>
  <si>
    <t>VO2202</t>
  </si>
  <si>
    <t>PO2812</t>
  </si>
  <si>
    <t>PO3104</t>
  </si>
  <si>
    <t>PO2817</t>
  </si>
  <si>
    <t>Stichting Pass. Onderw. Zoetermeer 28-17</t>
  </si>
  <si>
    <t>VO2303</t>
  </si>
  <si>
    <t>VO2502</t>
  </si>
  <si>
    <t>PO2810</t>
  </si>
  <si>
    <t>PO2509</t>
  </si>
  <si>
    <t>PO2510</t>
  </si>
  <si>
    <t>VO2902</t>
  </si>
  <si>
    <t>VO3002</t>
  </si>
  <si>
    <t>VO3004</t>
  </si>
  <si>
    <t>VO2706</t>
  </si>
  <si>
    <t>PO2902</t>
  </si>
  <si>
    <t>PO2709</t>
  </si>
  <si>
    <t>Samenwerkingsverband 'Unita'</t>
  </si>
  <si>
    <t>PO3103</t>
  </si>
  <si>
    <t>PO2001</t>
  </si>
  <si>
    <t>PO2813</t>
  </si>
  <si>
    <t>PO2101</t>
  </si>
  <si>
    <t>VO3102</t>
  </si>
  <si>
    <t>VO2704</t>
  </si>
  <si>
    <t>PO2304</t>
  </si>
  <si>
    <t>VO2804</t>
  </si>
  <si>
    <t>VO2815</t>
  </si>
  <si>
    <t>VO2801</t>
  </si>
  <si>
    <t>VO2901</t>
  </si>
  <si>
    <t>VO2703</t>
  </si>
  <si>
    <t>VO2509</t>
  </si>
  <si>
    <t>VO2810</t>
  </si>
  <si>
    <t>VO2507</t>
  </si>
  <si>
    <t>PO3004</t>
  </si>
  <si>
    <t>VO2605</t>
  </si>
  <si>
    <t>VO2307</t>
  </si>
  <si>
    <t>PO2803</t>
  </si>
  <si>
    <t>VO2602</t>
  </si>
  <si>
    <t>VO2807</t>
  </si>
  <si>
    <t>PO0001</t>
  </si>
  <si>
    <t>VO2510</t>
  </si>
  <si>
    <t>Stichting SWV VO Gelderse Vallei</t>
  </si>
  <si>
    <t>VO2809</t>
  </si>
  <si>
    <t>VO2705</t>
  </si>
  <si>
    <t>PO2802</t>
  </si>
  <si>
    <t>PO2603</t>
  </si>
  <si>
    <t>PO2806</t>
  </si>
  <si>
    <t>PO2805</t>
  </si>
  <si>
    <t>VO0001</t>
  </si>
  <si>
    <t>Publ EV - Genorm EV</t>
  </si>
  <si>
    <t>Signaleringswaarde</t>
  </si>
  <si>
    <t>(Mogelijk) bovenmatig eigen vermogen</t>
  </si>
  <si>
    <t>Stand op 31-12-2019</t>
  </si>
  <si>
    <t>Verwachte stand 31-12-2020</t>
  </si>
  <si>
    <t>Prognose stand 31-12-2021</t>
  </si>
  <si>
    <t>Prognose stand 31-12-2022</t>
  </si>
  <si>
    <t xml:space="preserve">Besteding bovenmatige eigen vermogen </t>
  </si>
  <si>
    <t>Verbetering basisondersteuning</t>
  </si>
  <si>
    <t>Verbetering extra ondersteuning reguliere scholen</t>
  </si>
  <si>
    <t>Ontwikkeling samenwerkingsvormen speciaal en regulier</t>
  </si>
  <si>
    <t>(Extra) inzet van experts op reguliere scholen</t>
  </si>
  <si>
    <t>Uitbreiding van soort/aantal arrangementen</t>
  </si>
  <si>
    <t>Intensivering kwaliteitsbeleid</t>
  </si>
  <si>
    <t>Verbetering bedrijfsvoering swv</t>
  </si>
  <si>
    <t>Scholing van leraren/ondersteuners</t>
  </si>
  <si>
    <t>Gericht financiële impuls voor schoolbesturen</t>
  </si>
  <si>
    <t>Opvangen effect nieuw model lwoo/pro</t>
  </si>
  <si>
    <t>Voortzetting huidige activiteiten met reserves</t>
  </si>
  <si>
    <t>Opvangen van groei sbo/so of pro/vso</t>
  </si>
  <si>
    <t>Anders</t>
  </si>
  <si>
    <t>in kalenderjaar 2019</t>
  </si>
  <si>
    <t>in kalenderjaar 2020</t>
  </si>
  <si>
    <t>in kalenderjaar 2021</t>
  </si>
  <si>
    <t>in kalenderjaar 2022</t>
  </si>
  <si>
    <t>Totale inzet bovenmatig eigen vermogen</t>
  </si>
  <si>
    <t xml:space="preserve">Ingevuld op </t>
  </si>
  <si>
    <t>Naam</t>
  </si>
  <si>
    <t>Administratienummer</t>
  </si>
  <si>
    <t>Bruto baten 31-12-2019</t>
  </si>
  <si>
    <t>Publiek eigen vermogen 31-12-2019</t>
  </si>
  <si>
    <t>Signaleringswaarde 31-12-2019</t>
  </si>
  <si>
    <t>Bovenmatig eigen vermogen 31-12-2019</t>
  </si>
  <si>
    <t>Bruto baten 31-12-2020</t>
  </si>
  <si>
    <t>Publiek eigen vermogen 31-12-2020</t>
  </si>
  <si>
    <t>Signaleringswaarde 31-12-2020</t>
  </si>
  <si>
    <t>Bovenmatig eigen vermogen 31-12-2020</t>
  </si>
  <si>
    <t>Bruto baten 31-12-2021</t>
  </si>
  <si>
    <t>Publiek eigen vermogen 31-12-2021</t>
  </si>
  <si>
    <t>Signaleringswaarde 31-12-2021</t>
  </si>
  <si>
    <t>Bovenmatig eigen vermogen 31-12-2021</t>
  </si>
  <si>
    <t>Bruto baten 31-12-2022</t>
  </si>
  <si>
    <t>Publiek eigen vermogen 31-12-2022</t>
  </si>
  <si>
    <t>Signaleringswaarde 31-12-2022</t>
  </si>
  <si>
    <t>Bovenmatig eigen vermogen 31-12-2022</t>
  </si>
  <si>
    <t>Bruto baten 31-12-2023</t>
  </si>
  <si>
    <t>Publiek eigen vermogen 31-12-2023</t>
  </si>
  <si>
    <t>Signaleringswaarde 31-12-2023</t>
  </si>
  <si>
    <t>Bovenmatig eigen vermogen 31-12-2023</t>
  </si>
  <si>
    <t>Basisondersteuning 2021</t>
  </si>
  <si>
    <t>Extra ond. Regulier 2021</t>
  </si>
  <si>
    <t>Samenwerkingsvormen 2021</t>
  </si>
  <si>
    <t>Inzet experts 2021</t>
  </si>
  <si>
    <t>Uitbreiding arrangementen 2021</t>
  </si>
  <si>
    <t>Kwaliteitsbeleid 2021</t>
  </si>
  <si>
    <t>Bedrijfsvoering 2021</t>
  </si>
  <si>
    <t>Scholing 2021</t>
  </si>
  <si>
    <t>Financiele impuls schoolbestuuren 2021</t>
  </si>
  <si>
    <t>Opvangen lwoo/pro 2021</t>
  </si>
  <si>
    <t xml:space="preserve">Voortzetting huidige activiteiten 2021 </t>
  </si>
  <si>
    <t>Opvangen groei 2021</t>
  </si>
  <si>
    <t>Anders 2021</t>
  </si>
  <si>
    <t>Totaal 2021</t>
  </si>
  <si>
    <t>Basisondersteuning 2022</t>
  </si>
  <si>
    <t>Extra ond. Regulier 2022</t>
  </si>
  <si>
    <t>Samenwerkingsvormen 2022</t>
  </si>
  <si>
    <t>Inzet experts 2022</t>
  </si>
  <si>
    <t>Uitbreiding arrangementen 2022</t>
  </si>
  <si>
    <t>Kwaliteitsbeleid 2022</t>
  </si>
  <si>
    <t>Bedrijfsvoering 2022</t>
  </si>
  <si>
    <t>Scholing 2022</t>
  </si>
  <si>
    <t>Financiele impuls schoolbestuuren 2022</t>
  </si>
  <si>
    <t>Opvangen lwoo/pro 2022</t>
  </si>
  <si>
    <t>Voortzetting huidige activiteiten 2022</t>
  </si>
  <si>
    <t>Opvangen groei 2022</t>
  </si>
  <si>
    <t>Anders 2022</t>
  </si>
  <si>
    <t>Totaal 2022</t>
  </si>
  <si>
    <t>Basisondersteuning 2023</t>
  </si>
  <si>
    <t>Extra ond. Regulier 2023</t>
  </si>
  <si>
    <t>Samenwerkingsvormen 2023</t>
  </si>
  <si>
    <t>Inzet experts 2023</t>
  </si>
  <si>
    <t>Uitbreiding arrangementen 2023</t>
  </si>
  <si>
    <t>Kwaliteitsbeleid 2023</t>
  </si>
  <si>
    <t>Bedrijfsvoering 2023</t>
  </si>
  <si>
    <t>Scholing 2023</t>
  </si>
  <si>
    <t>Financiele impuls schoolbestuuren 2023</t>
  </si>
  <si>
    <t>Opvangen lwoo/pro 2023</t>
  </si>
  <si>
    <t>Voortzetting huidige activiteiten 2023</t>
  </si>
  <si>
    <t>Opvangen groei 2023</t>
  </si>
  <si>
    <t>Anders 2023</t>
  </si>
  <si>
    <t>Totaal 2023</t>
  </si>
  <si>
    <t>Naam swv</t>
  </si>
  <si>
    <t>Naam OPR</t>
  </si>
  <si>
    <t>Naam IT</t>
  </si>
  <si>
    <t>Totaal 2020</t>
  </si>
  <si>
    <t>Datum swv</t>
  </si>
  <si>
    <t>Datum OPR</t>
  </si>
  <si>
    <t>Datum IT</t>
  </si>
  <si>
    <t>(Prognose stand 31-12-2023)</t>
  </si>
  <si>
    <t>(in kalenderjaar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</si>
</sst>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_ ;_ * \-#,##0_ ;_ * &quot;-&quot;??_ ;_ @_ "/>
    <numFmt numFmtId="165" formatCode="&quot;€&quot;\ #,##0.00"/>
    <numFmt numFmtId="166" formatCode="&quot;€&quot;\ #,##0"/>
  </numFmts>
  <fonts count="7" x14ac:knownFonts="1">
    <font>
      <sz val="10"/>
      <color theme="1"/>
      <name val="Verdana"/>
      <family val="2"/>
    </font>
    <font>
      <sz val="10"/>
      <color theme="1"/>
      <name val="Verdana"/>
      <family val="2"/>
    </font>
    <font>
      <b/>
      <sz val="10"/>
      <color theme="1"/>
      <name val="Verdana"/>
      <family val="2"/>
    </font>
    <font>
      <b/>
      <sz val="11"/>
      <color theme="1"/>
      <name val="Calibri"/>
      <family val="2"/>
      <scheme val="minor"/>
    </font>
    <font>
      <i/>
      <sz val="10"/>
      <color rgb="FF92D050"/>
      <name val="Verdana"/>
      <family val="2"/>
    </font>
    <font>
      <b/>
      <i/>
      <sz val="10"/>
      <color theme="1"/>
      <name val="Verdana"/>
      <family val="2"/>
    </font>
    <font>
      <i/>
      <sz val="10"/>
      <color theme="1"/>
      <name val="Verdana"/>
      <family val="2"/>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70">
    <xf numFmtId="0" fontId="0" fillId="0" borderId="0" xfId="0"/>
    <xf numFmtId="0" fontId="3" fillId="0" borderId="0" xfId="0" applyFont="1" applyFill="1" applyAlignment="1">
      <alignment horizontal="center" wrapText="1"/>
    </xf>
    <xf numFmtId="0" fontId="0" fillId="0" borderId="0" xfId="0" applyFill="1"/>
    <xf numFmtId="0" fontId="0" fillId="0" borderId="0" xfId="0" applyNumberFormat="1" applyFill="1"/>
    <xf numFmtId="164" fontId="0" fillId="0" borderId="0" xfId="1" applyNumberFormat="1" applyFont="1" applyFill="1"/>
    <xf numFmtId="0" fontId="0" fillId="0" borderId="0" xfId="0"/>
    <xf numFmtId="0" fontId="2" fillId="2" borderId="0" xfId="0" applyFont="1" applyFill="1"/>
    <xf numFmtId="0" fontId="0" fillId="2" borderId="0" xfId="0" applyFill="1"/>
    <xf numFmtId="0" fontId="0" fillId="2" borderId="0" xfId="0" applyFont="1" applyFill="1"/>
    <xf numFmtId="0" fontId="0" fillId="2" borderId="0" xfId="0" applyFont="1" applyFill="1" applyAlignment="1">
      <alignment horizontal="right"/>
    </xf>
    <xf numFmtId="166" fontId="0" fillId="2" borderId="0" xfId="0" applyNumberFormat="1" applyFill="1"/>
    <xf numFmtId="0" fontId="4" fillId="2" borderId="0" xfId="0" applyFont="1" applyFill="1" applyBorder="1"/>
    <xf numFmtId="166" fontId="0" fillId="2" borderId="0" xfId="0" applyNumberFormat="1" applyFill="1" applyBorder="1"/>
    <xf numFmtId="0" fontId="0" fillId="2" borderId="0" xfId="0" applyFill="1" applyBorder="1"/>
    <xf numFmtId="0" fontId="0" fillId="2" borderId="0" xfId="0" applyFont="1" applyFill="1" applyBorder="1" applyAlignment="1">
      <alignment horizontal="right"/>
    </xf>
    <xf numFmtId="0" fontId="0" fillId="2" borderId="0" xfId="0" applyFont="1" applyFill="1" applyAlignment="1">
      <alignment horizontal="left"/>
    </xf>
    <xf numFmtId="0" fontId="2" fillId="2" borderId="4" xfId="0" applyFont="1" applyFill="1" applyBorder="1"/>
    <xf numFmtId="0" fontId="2" fillId="2" borderId="4" xfId="0" applyFont="1" applyFill="1" applyBorder="1" applyAlignment="1">
      <alignment horizontal="right"/>
    </xf>
    <xf numFmtId="0" fontId="2" fillId="2" borderId="2" xfId="0" applyFont="1" applyFill="1" applyBorder="1"/>
    <xf numFmtId="0" fontId="2" fillId="2" borderId="3" xfId="0" applyFont="1" applyFill="1" applyBorder="1"/>
    <xf numFmtId="0" fontId="0" fillId="2" borderId="6" xfId="0" applyFill="1" applyBorder="1"/>
    <xf numFmtId="0" fontId="0" fillId="2" borderId="7" xfId="0" applyFill="1" applyBorder="1"/>
    <xf numFmtId="0" fontId="0" fillId="2" borderId="9" xfId="0" applyFill="1" applyBorder="1"/>
    <xf numFmtId="0" fontId="0" fillId="2" borderId="10" xfId="0" applyFill="1" applyBorder="1"/>
    <xf numFmtId="0" fontId="0" fillId="2" borderId="15" xfId="0" applyFill="1" applyBorder="1"/>
    <xf numFmtId="0" fontId="0" fillId="2" borderId="16" xfId="0" applyFill="1" applyBorder="1"/>
    <xf numFmtId="0" fontId="5" fillId="2" borderId="17" xfId="0" applyFont="1" applyFill="1" applyBorder="1"/>
    <xf numFmtId="0" fontId="2" fillId="2" borderId="12" xfId="0" applyFont="1" applyFill="1" applyBorder="1"/>
    <xf numFmtId="0" fontId="0" fillId="2" borderId="2" xfId="0" applyFill="1" applyBorder="1"/>
    <xf numFmtId="0" fontId="0" fillId="2" borderId="17" xfId="0" applyFill="1" applyBorder="1"/>
    <xf numFmtId="166" fontId="0" fillId="2" borderId="6" xfId="0" applyNumberFormat="1" applyFont="1" applyFill="1" applyBorder="1" applyAlignment="1">
      <alignment horizontal="right"/>
    </xf>
    <xf numFmtId="166" fontId="0" fillId="2" borderId="9" xfId="0" applyNumberFormat="1" applyFont="1" applyFill="1" applyBorder="1" applyAlignment="1">
      <alignment horizontal="right"/>
    </xf>
    <xf numFmtId="0" fontId="2" fillId="2" borderId="18" xfId="0" applyFont="1" applyFill="1" applyBorder="1"/>
    <xf numFmtId="49" fontId="0" fillId="0" borderId="0" xfId="0" applyNumberFormat="1"/>
    <xf numFmtId="166" fontId="0" fillId="0" borderId="0" xfId="0" applyNumberFormat="1"/>
    <xf numFmtId="166" fontId="0" fillId="0" borderId="0" xfId="1" applyNumberFormat="1" applyFont="1"/>
    <xf numFmtId="0" fontId="0" fillId="0" borderId="0" xfId="1" applyNumberFormat="1" applyFont="1"/>
    <xf numFmtId="0" fontId="0" fillId="0" borderId="0" xfId="0" applyNumberFormat="1"/>
    <xf numFmtId="0" fontId="0" fillId="2" borderId="16" xfId="0" applyFill="1" applyBorder="1" applyProtection="1"/>
    <xf numFmtId="166" fontId="0" fillId="2" borderId="9" xfId="0" applyNumberFormat="1" applyFill="1" applyBorder="1" applyProtection="1"/>
    <xf numFmtId="166" fontId="0" fillId="3" borderId="10" xfId="0" applyNumberFormat="1" applyFill="1" applyBorder="1" applyProtection="1"/>
    <xf numFmtId="0" fontId="0" fillId="2" borderId="17" xfId="0" applyFill="1" applyBorder="1" applyProtection="1"/>
    <xf numFmtId="166" fontId="0" fillId="2" borderId="12" xfId="0" applyNumberFormat="1" applyFill="1" applyBorder="1" applyProtection="1"/>
    <xf numFmtId="166" fontId="0" fillId="3" borderId="13" xfId="0" applyNumberFormat="1" applyFill="1" applyBorder="1" applyProtection="1"/>
    <xf numFmtId="0" fontId="0" fillId="3" borderId="6" xfId="0" applyFill="1" applyBorder="1" applyProtection="1">
      <protection locked="0"/>
    </xf>
    <xf numFmtId="0" fontId="0" fillId="3" borderId="9" xfId="0" applyFill="1" applyBorder="1" applyProtection="1">
      <protection locked="0"/>
    </xf>
    <xf numFmtId="0" fontId="0" fillId="3" borderId="12" xfId="0" applyFill="1" applyBorder="1" applyProtection="1">
      <protection locked="0"/>
    </xf>
    <xf numFmtId="165" fontId="0" fillId="3" borderId="7" xfId="0" applyNumberFormat="1" applyFill="1" applyBorder="1" applyProtection="1">
      <protection locked="0"/>
    </xf>
    <xf numFmtId="165" fontId="0" fillId="3" borderId="10" xfId="0" applyNumberFormat="1" applyFill="1" applyBorder="1" applyProtection="1">
      <protection locked="0"/>
    </xf>
    <xf numFmtId="165" fontId="2" fillId="3" borderId="13" xfId="0" applyNumberFormat="1" applyFont="1" applyFill="1" applyBorder="1" applyProtection="1">
      <protection locked="0"/>
    </xf>
    <xf numFmtId="166" fontId="0" fillId="3" borderId="7" xfId="0" applyNumberFormat="1" applyFill="1" applyBorder="1" applyProtection="1">
      <protection locked="0"/>
    </xf>
    <xf numFmtId="166" fontId="0" fillId="3" borderId="10" xfId="0" applyNumberFormat="1" applyFill="1" applyBorder="1" applyProtection="1">
      <protection locked="0"/>
    </xf>
    <xf numFmtId="0" fontId="2" fillId="3" borderId="1" xfId="0" applyFont="1" applyFill="1" applyBorder="1" applyAlignment="1" applyProtection="1">
      <alignment horizontal="left"/>
      <protection locked="0"/>
    </xf>
    <xf numFmtId="14" fontId="0" fillId="3" borderId="1" xfId="0" applyNumberFormat="1" applyFill="1" applyBorder="1" applyAlignment="1" applyProtection="1">
      <alignment horizontal="left"/>
      <protection locked="0"/>
    </xf>
    <xf numFmtId="14" fontId="0" fillId="3" borderId="8" xfId="0" applyNumberFormat="1" applyFill="1" applyBorder="1" applyProtection="1">
      <protection locked="0"/>
    </xf>
    <xf numFmtId="14" fontId="0" fillId="3" borderId="11" xfId="0" applyNumberFormat="1" applyFill="1" applyBorder="1" applyProtection="1">
      <protection locked="0"/>
    </xf>
    <xf numFmtId="14" fontId="0" fillId="3" borderId="14" xfId="0" applyNumberFormat="1" applyFill="1" applyBorder="1" applyProtection="1">
      <protection locked="0"/>
    </xf>
    <xf numFmtId="14" fontId="0" fillId="0" borderId="0" xfId="0" applyNumberFormat="1"/>
    <xf numFmtId="165" fontId="2" fillId="0" borderId="13" xfId="0" applyNumberFormat="1" applyFont="1" applyFill="1" applyBorder="1"/>
    <xf numFmtId="0" fontId="5" fillId="2" borderId="5" xfId="0" applyFont="1" applyFill="1" applyBorder="1"/>
    <xf numFmtId="0" fontId="5" fillId="2" borderId="5" xfId="0" applyFont="1" applyFill="1" applyBorder="1" applyAlignment="1">
      <alignment horizontal="right"/>
    </xf>
    <xf numFmtId="165" fontId="6" fillId="3" borderId="8" xfId="0" applyNumberFormat="1" applyFont="1" applyFill="1" applyBorder="1" applyProtection="1">
      <protection locked="0"/>
    </xf>
    <xf numFmtId="165" fontId="6" fillId="3" borderId="11" xfId="0" applyNumberFormat="1" applyFont="1" applyFill="1" applyBorder="1" applyProtection="1">
      <protection locked="0"/>
    </xf>
    <xf numFmtId="165" fontId="5" fillId="0" borderId="14" xfId="0" applyNumberFormat="1" applyFont="1" applyFill="1" applyBorder="1"/>
    <xf numFmtId="166" fontId="6" fillId="3" borderId="8" xfId="0" applyNumberFormat="1" applyFont="1" applyFill="1" applyBorder="1" applyProtection="1">
      <protection locked="0"/>
    </xf>
    <xf numFmtId="166" fontId="6" fillId="3" borderId="11" xfId="0" applyNumberFormat="1" applyFont="1" applyFill="1" applyBorder="1" applyProtection="1">
      <protection locked="0"/>
    </xf>
    <xf numFmtId="166" fontId="6" fillId="3" borderId="11" xfId="0" applyNumberFormat="1" applyFont="1" applyFill="1" applyBorder="1" applyProtection="1"/>
    <xf numFmtId="166" fontId="6" fillId="3" borderId="14" xfId="0" applyNumberFormat="1" applyFont="1" applyFill="1" applyBorder="1" applyProtection="1"/>
    <xf numFmtId="166" fontId="6" fillId="2" borderId="0" xfId="0" applyNumberFormat="1" applyFont="1" applyFill="1"/>
    <xf numFmtId="166" fontId="6" fillId="2" borderId="0" xfId="0" applyNumberFormat="1" applyFont="1" applyFill="1" applyBorder="1"/>
  </cellXfs>
  <cellStyles count="2">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I40"/>
  <sheetViews>
    <sheetView tabSelected="1" workbookViewId="0">
      <selection activeCell="B5" sqref="B5"/>
    </sheetView>
  </sheetViews>
  <sheetFormatPr defaultColWidth="9" defaultRowHeight="12.6" x14ac:dyDescent="0.2"/>
  <cols>
    <col min="1" max="1" width="51" style="7" bestFit="1" customWidth="1"/>
    <col min="2" max="5" width="27.6328125" style="7" customWidth="1"/>
    <col min="6" max="6" width="29.26953125" style="7" bestFit="1" customWidth="1"/>
    <col min="7" max="16384" width="9" style="7"/>
  </cols>
  <sheetData>
    <row r="1" spans="1:9" x14ac:dyDescent="0.2">
      <c r="A1" s="6" t="s">
        <v>0</v>
      </c>
    </row>
    <row r="2" spans="1:9" ht="13.2" thickBot="1" x14ac:dyDescent="0.25">
      <c r="A2" s="6"/>
    </row>
    <row r="3" spans="1:9" ht="13.2" thickBot="1" x14ac:dyDescent="0.25">
      <c r="A3" s="15" t="s">
        <v>353</v>
      </c>
      <c r="B3" s="53"/>
    </row>
    <row r="4" spans="1:9" ht="13.2" thickBot="1" x14ac:dyDescent="0.25"/>
    <row r="5" spans="1:9" ht="13.2" thickBot="1" x14ac:dyDescent="0.25">
      <c r="A5" s="6" t="s">
        <v>2</v>
      </c>
      <c r="B5" s="52"/>
    </row>
    <row r="6" spans="1:9" x14ac:dyDescent="0.2">
      <c r="A6" s="6" t="s">
        <v>3</v>
      </c>
      <c r="B6" s="15" t="str">
        <f>IF(B5="","",VLOOKUP($B$5,'JV 2019'!$A$2:$M$153,2,FALSE))</f>
        <v/>
      </c>
    </row>
    <row r="7" spans="1:9" x14ac:dyDescent="0.2">
      <c r="A7" s="6" t="s">
        <v>13</v>
      </c>
      <c r="B7" s="15" t="str">
        <f>IF(B5="","",VLOOKUP($B$5,'JV 2019'!$A$2:$M$153,3,FALSE))</f>
        <v/>
      </c>
    </row>
    <row r="8" spans="1:9" x14ac:dyDescent="0.2">
      <c r="A8" s="6" t="s">
        <v>1</v>
      </c>
      <c r="B8" s="8" t="str">
        <f>IF(B5="","",VLOOKUP($B$5,'JV 2019'!$A$2:$M$153,4,FALSE))</f>
        <v/>
      </c>
    </row>
    <row r="9" spans="1:9" ht="13.2" thickBot="1" x14ac:dyDescent="0.25"/>
    <row r="10" spans="1:9" ht="13.2" thickBot="1" x14ac:dyDescent="0.25">
      <c r="A10" s="28"/>
      <c r="B10" s="17" t="s">
        <v>330</v>
      </c>
      <c r="C10" s="17" t="s">
        <v>331</v>
      </c>
      <c r="D10" s="17" t="s">
        <v>332</v>
      </c>
      <c r="E10" s="17" t="s">
        <v>333</v>
      </c>
      <c r="F10" s="60" t="s">
        <v>425</v>
      </c>
    </row>
    <row r="11" spans="1:9" x14ac:dyDescent="0.2">
      <c r="A11" s="24" t="s">
        <v>4</v>
      </c>
      <c r="B11" s="30" t="str">
        <f>IF(B5="","",VLOOKUP($B$5,'JV 2019'!$A$2:$M$153,10,FALSE))</f>
        <v/>
      </c>
      <c r="C11" s="50"/>
      <c r="D11" s="50"/>
      <c r="E11" s="50"/>
      <c r="F11" s="64"/>
    </row>
    <row r="12" spans="1:9" x14ac:dyDescent="0.2">
      <c r="A12" s="25" t="s">
        <v>19</v>
      </c>
      <c r="B12" s="31" t="str">
        <f>IF(B5="","",VLOOKUP($B$5,'JV 2019'!$A$2:$M$153,9,FALSE))</f>
        <v/>
      </c>
      <c r="C12" s="51"/>
      <c r="D12" s="51"/>
      <c r="E12" s="51"/>
      <c r="F12" s="65"/>
    </row>
    <row r="13" spans="1:9" x14ac:dyDescent="0.2">
      <c r="A13" s="38" t="s">
        <v>328</v>
      </c>
      <c r="B13" s="39" t="str">
        <f>IF(B11="","",MAX(3.5%*B11,250000))</f>
        <v/>
      </c>
      <c r="C13" s="40" t="str">
        <f t="shared" ref="C13:F13" si="0">IF(C11="","",MAX(3.5%*C11,250000))</f>
        <v/>
      </c>
      <c r="D13" s="40" t="str">
        <f t="shared" si="0"/>
        <v/>
      </c>
      <c r="E13" s="40" t="str">
        <f t="shared" si="0"/>
        <v/>
      </c>
      <c r="F13" s="66" t="str">
        <f t="shared" si="0"/>
        <v/>
      </c>
      <c r="H13" s="9"/>
    </row>
    <row r="14" spans="1:9" x14ac:dyDescent="0.2">
      <c r="A14" s="41" t="s">
        <v>329</v>
      </c>
      <c r="B14" s="42" t="str">
        <f>IF(B11="","",MAX(B12-B13,0))</f>
        <v/>
      </c>
      <c r="C14" s="43" t="str">
        <f t="shared" ref="C14:F14" si="1">IF(C11="","",MAX(C12-C13,0))</f>
        <v/>
      </c>
      <c r="D14" s="43" t="str">
        <f t="shared" si="1"/>
        <v/>
      </c>
      <c r="E14" s="43" t="str">
        <f t="shared" si="1"/>
        <v/>
      </c>
      <c r="F14" s="67" t="str">
        <f t="shared" si="1"/>
        <v/>
      </c>
      <c r="H14" s="9"/>
    </row>
    <row r="15" spans="1:9" x14ac:dyDescent="0.2">
      <c r="B15" s="10"/>
      <c r="C15" s="10"/>
      <c r="D15" s="10"/>
      <c r="E15" s="10"/>
      <c r="F15" s="68"/>
      <c r="H15" s="9"/>
    </row>
    <row r="16" spans="1:9" x14ac:dyDescent="0.2">
      <c r="A16" s="11" t="str">
        <f>IF(B5="","",IF(OR(B14=0,C14,0),"In onderstaande tabel geeft u aan in welke categorie de besteding van het bovenmatige eigen vermogen valt. Voor kalenderjaar 2020 dient u wel de totale inzet van het bovenmatige eigen vermogen te noemen, maar is een uitsplitsing niet nodig.","U heeft in 2019 en/of 2020 geen bovenmatig eigen vermogen. U hoeft het format verder niet in te vullen. U kunt dit opslaan en opsturen naar het in de brief genoemde mailadres."))</f>
        <v/>
      </c>
      <c r="B16" s="12"/>
      <c r="C16" s="12"/>
      <c r="D16" s="12"/>
      <c r="E16" s="12"/>
      <c r="F16" s="69"/>
      <c r="G16" s="13"/>
      <c r="H16" s="14"/>
      <c r="I16" s="13"/>
    </row>
    <row r="17" spans="1:8" ht="13.2" thickBot="1" x14ac:dyDescent="0.25">
      <c r="B17" s="10"/>
      <c r="C17" s="10"/>
      <c r="D17" s="10"/>
      <c r="E17" s="10"/>
      <c r="F17" s="68"/>
      <c r="H17" s="9"/>
    </row>
    <row r="18" spans="1:8" ht="13.2" thickBot="1" x14ac:dyDescent="0.25">
      <c r="A18" s="18" t="s">
        <v>334</v>
      </c>
      <c r="B18" s="16" t="s">
        <v>348</v>
      </c>
      <c r="C18" s="16" t="s">
        <v>349</v>
      </c>
      <c r="D18" s="16" t="s">
        <v>350</v>
      </c>
      <c r="E18" s="16" t="s">
        <v>351</v>
      </c>
      <c r="F18" s="59" t="s">
        <v>426</v>
      </c>
    </row>
    <row r="19" spans="1:8" x14ac:dyDescent="0.2">
      <c r="A19" s="24" t="s">
        <v>335</v>
      </c>
      <c r="B19" s="20" t="s">
        <v>6</v>
      </c>
      <c r="C19" s="21" t="s">
        <v>6</v>
      </c>
      <c r="D19" s="47"/>
      <c r="E19" s="47"/>
      <c r="F19" s="61"/>
    </row>
    <row r="20" spans="1:8" x14ac:dyDescent="0.2">
      <c r="A20" s="25" t="s">
        <v>336</v>
      </c>
      <c r="B20" s="22" t="s">
        <v>6</v>
      </c>
      <c r="C20" s="23" t="s">
        <v>6</v>
      </c>
      <c r="D20" s="48"/>
      <c r="E20" s="48"/>
      <c r="F20" s="62"/>
    </row>
    <row r="21" spans="1:8" x14ac:dyDescent="0.2">
      <c r="A21" s="25" t="s">
        <v>337</v>
      </c>
      <c r="B21" s="22" t="s">
        <v>6</v>
      </c>
      <c r="C21" s="23" t="s">
        <v>6</v>
      </c>
      <c r="D21" s="48"/>
      <c r="E21" s="48"/>
      <c r="F21" s="62"/>
    </row>
    <row r="22" spans="1:8" x14ac:dyDescent="0.2">
      <c r="A22" s="25" t="s">
        <v>338</v>
      </c>
      <c r="B22" s="22" t="s">
        <v>6</v>
      </c>
      <c r="C22" s="23" t="s">
        <v>6</v>
      </c>
      <c r="D22" s="48"/>
      <c r="E22" s="48"/>
      <c r="F22" s="62"/>
    </row>
    <row r="23" spans="1:8" x14ac:dyDescent="0.2">
      <c r="A23" s="25" t="s">
        <v>339</v>
      </c>
      <c r="B23" s="22" t="s">
        <v>6</v>
      </c>
      <c r="C23" s="23" t="s">
        <v>6</v>
      </c>
      <c r="D23" s="48"/>
      <c r="E23" s="48"/>
      <c r="F23" s="62"/>
    </row>
    <row r="24" spans="1:8" x14ac:dyDescent="0.2">
      <c r="A24" s="25" t="s">
        <v>340</v>
      </c>
      <c r="B24" s="22" t="s">
        <v>6</v>
      </c>
      <c r="C24" s="23" t="s">
        <v>6</v>
      </c>
      <c r="D24" s="48"/>
      <c r="E24" s="48"/>
      <c r="F24" s="62"/>
    </row>
    <row r="25" spans="1:8" x14ac:dyDescent="0.2">
      <c r="A25" s="25" t="s">
        <v>341</v>
      </c>
      <c r="B25" s="22" t="s">
        <v>6</v>
      </c>
      <c r="C25" s="23" t="s">
        <v>6</v>
      </c>
      <c r="D25" s="48"/>
      <c r="E25" s="48"/>
      <c r="F25" s="62"/>
    </row>
    <row r="26" spans="1:8" x14ac:dyDescent="0.2">
      <c r="A26" s="25" t="s">
        <v>342</v>
      </c>
      <c r="B26" s="22" t="s">
        <v>6</v>
      </c>
      <c r="C26" s="23" t="s">
        <v>6</v>
      </c>
      <c r="D26" s="48"/>
      <c r="E26" s="48"/>
      <c r="F26" s="62"/>
    </row>
    <row r="27" spans="1:8" x14ac:dyDescent="0.2">
      <c r="A27" s="25" t="s">
        <v>343</v>
      </c>
      <c r="B27" s="22" t="s">
        <v>6</v>
      </c>
      <c r="C27" s="23" t="s">
        <v>6</v>
      </c>
      <c r="D27" s="48"/>
      <c r="E27" s="48"/>
      <c r="F27" s="62"/>
    </row>
    <row r="28" spans="1:8" x14ac:dyDescent="0.2">
      <c r="A28" s="25" t="s">
        <v>344</v>
      </c>
      <c r="B28" s="22" t="s">
        <v>6</v>
      </c>
      <c r="C28" s="23" t="s">
        <v>6</v>
      </c>
      <c r="D28" s="48"/>
      <c r="E28" s="48"/>
      <c r="F28" s="62"/>
    </row>
    <row r="29" spans="1:8" x14ac:dyDescent="0.2">
      <c r="A29" s="25" t="s">
        <v>345</v>
      </c>
      <c r="B29" s="22" t="s">
        <v>6</v>
      </c>
      <c r="C29" s="23" t="s">
        <v>6</v>
      </c>
      <c r="D29" s="48"/>
      <c r="E29" s="48"/>
      <c r="F29" s="62"/>
    </row>
    <row r="30" spans="1:8" x14ac:dyDescent="0.2">
      <c r="A30" s="25" t="s">
        <v>346</v>
      </c>
      <c r="B30" s="22" t="s">
        <v>6</v>
      </c>
      <c r="C30" s="23" t="s">
        <v>6</v>
      </c>
      <c r="D30" s="48"/>
      <c r="E30" s="48"/>
      <c r="F30" s="62"/>
    </row>
    <row r="31" spans="1:8" x14ac:dyDescent="0.2">
      <c r="A31" s="25" t="s">
        <v>347</v>
      </c>
      <c r="B31" s="22" t="s">
        <v>6</v>
      </c>
      <c r="C31" s="23" t="s">
        <v>6</v>
      </c>
      <c r="D31" s="48"/>
      <c r="E31" s="48"/>
      <c r="F31" s="62"/>
    </row>
    <row r="32" spans="1:8" x14ac:dyDescent="0.2">
      <c r="A32" s="26" t="s">
        <v>352</v>
      </c>
      <c r="B32" s="27" t="s">
        <v>6</v>
      </c>
      <c r="C32" s="49"/>
      <c r="D32" s="58">
        <f>SUM(D19:D31)</f>
        <v>0</v>
      </c>
      <c r="E32" s="58">
        <f t="shared" ref="E32:F32" si="2">SUM(E19:E31)</f>
        <v>0</v>
      </c>
      <c r="F32" s="63">
        <f t="shared" si="2"/>
        <v>0</v>
      </c>
    </row>
    <row r="35" spans="1:3" x14ac:dyDescent="0.2">
      <c r="A35" s="11" t="str">
        <f>IF(B5="","",IF(OR(B14=0,C14,0),"In onderstaande tabel noteert u de naam van de directeur(-bestuurder) van het samenwerkingsverband en de voorzitter van de OPR en intern toezicht en de datum waarop deze akkoord zijn gegaan met het plan. Een handtekening is niet nodig.","U heeft in 2019 en/of 2020 geen bovenmatig eigen vermogen. U hoeft het format verder niet in te vullen. U kunt dit opslaan en opsturen naar het in de brief genoemde mailadres."))</f>
        <v/>
      </c>
    </row>
    <row r="36" spans="1:3" ht="13.2" thickBot="1" x14ac:dyDescent="0.25"/>
    <row r="37" spans="1:3" ht="13.2" thickBot="1" x14ac:dyDescent="0.25">
      <c r="A37" s="18" t="s">
        <v>7</v>
      </c>
      <c r="B37" s="32" t="s">
        <v>354</v>
      </c>
      <c r="C37" s="19" t="s">
        <v>10</v>
      </c>
    </row>
    <row r="38" spans="1:3" x14ac:dyDescent="0.2">
      <c r="A38" s="24" t="s">
        <v>8</v>
      </c>
      <c r="B38" s="44"/>
      <c r="C38" s="54"/>
    </row>
    <row r="39" spans="1:3" x14ac:dyDescent="0.2">
      <c r="A39" s="25" t="s">
        <v>9</v>
      </c>
      <c r="B39" s="45"/>
      <c r="C39" s="55"/>
    </row>
    <row r="40" spans="1:3" x14ac:dyDescent="0.2">
      <c r="A40" s="29" t="s">
        <v>11</v>
      </c>
      <c r="B40" s="46"/>
      <c r="C40" s="56"/>
    </row>
  </sheetData>
  <sheetProtection password="C2F4" sheet="1" objects="1" scenarios="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'JV 2019 corr VO2504'!$A$1:$A$152</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M153"/>
  <sheetViews>
    <sheetView workbookViewId="0">
      <pane xSplit="1" ySplit="1" topLeftCell="B116" activePane="bottomRight" state="frozen"/>
      <selection pane="topRight" activeCell="B1" sqref="B1"/>
      <selection pane="bottomLeft" activeCell="A2" sqref="A2"/>
      <selection pane="bottomRight" activeCell="D149" sqref="D149"/>
    </sheetView>
  </sheetViews>
  <sheetFormatPr defaultColWidth="9.26953125" defaultRowHeight="12.6" x14ac:dyDescent="0.2"/>
  <cols>
    <col min="1" max="3" width="9.26953125" style="2"/>
    <col min="4" max="4" width="71.26953125" style="2" bestFit="1" customWidth="1"/>
    <col min="5" max="5" width="9.26953125" style="2"/>
    <col min="6" max="6" width="13.6328125" style="2" bestFit="1" customWidth="1"/>
    <col min="7" max="7" width="12.453125" style="2" bestFit="1" customWidth="1"/>
    <col min="8" max="8" width="11" style="2" bestFit="1" customWidth="1"/>
    <col min="9" max="9" width="11" style="2" customWidth="1"/>
    <col min="10" max="10" width="13.7265625" style="2" bestFit="1" customWidth="1"/>
    <col min="11" max="13" width="13.7265625" style="2" customWidth="1"/>
    <col min="14" max="16384" width="9.26953125" style="2"/>
  </cols>
  <sheetData>
    <row r="1" spans="1:13" ht="28.8" x14ac:dyDescent="0.3">
      <c r="A1" s="1" t="s">
        <v>14</v>
      </c>
      <c r="B1" s="1" t="s">
        <v>12</v>
      </c>
      <c r="C1" s="1" t="s">
        <v>13</v>
      </c>
      <c r="D1" s="1"/>
      <c r="E1" s="1" t="s">
        <v>15</v>
      </c>
      <c r="F1" s="1" t="s">
        <v>5</v>
      </c>
      <c r="G1" s="1" t="s">
        <v>16</v>
      </c>
      <c r="H1" s="1" t="s">
        <v>17</v>
      </c>
      <c r="I1" s="1" t="s">
        <v>19</v>
      </c>
      <c r="J1" s="1" t="s">
        <v>4</v>
      </c>
      <c r="K1" s="1" t="s">
        <v>18</v>
      </c>
      <c r="L1" s="1" t="s">
        <v>327</v>
      </c>
      <c r="M1" s="1" t="s">
        <v>20</v>
      </c>
    </row>
    <row r="2" spans="1:13" x14ac:dyDescent="0.2">
      <c r="A2" s="2" t="s">
        <v>317</v>
      </c>
      <c r="B2" s="3">
        <v>42638</v>
      </c>
      <c r="C2" s="2" t="s">
        <v>22</v>
      </c>
      <c r="D2" s="2" t="s">
        <v>156</v>
      </c>
      <c r="E2" s="2">
        <v>2019</v>
      </c>
      <c r="F2" s="4">
        <v>492875</v>
      </c>
      <c r="G2" s="4"/>
      <c r="H2" s="4"/>
      <c r="I2" s="4">
        <v>492875</v>
      </c>
      <c r="J2" s="4">
        <v>21437592</v>
      </c>
      <c r="K2" s="4">
        <f t="shared" ref="K2:K33" si="0">MAX(3.5%*J2,250000)</f>
        <v>750315.72000000009</v>
      </c>
      <c r="L2" s="4">
        <f>I2-K2</f>
        <v>-257440.72000000009</v>
      </c>
      <c r="M2" s="4">
        <f>MAX(I2-K2,0)</f>
        <v>0</v>
      </c>
    </row>
    <row r="3" spans="1:13" x14ac:dyDescent="0.2">
      <c r="A3" s="2" t="s">
        <v>297</v>
      </c>
      <c r="B3" s="3">
        <v>21697</v>
      </c>
      <c r="C3" s="2" t="s">
        <v>22</v>
      </c>
      <c r="D3" s="2" t="s">
        <v>136</v>
      </c>
      <c r="E3" s="2">
        <v>2019</v>
      </c>
      <c r="F3" s="4">
        <v>1093686</v>
      </c>
      <c r="G3" s="4"/>
      <c r="H3" s="4"/>
      <c r="I3" s="4">
        <v>1093686</v>
      </c>
      <c r="J3" s="4">
        <v>27207074</v>
      </c>
      <c r="K3" s="4">
        <f t="shared" si="0"/>
        <v>952247.59000000008</v>
      </c>
      <c r="L3" s="4">
        <f t="shared" ref="L3:L66" si="1">I3-K3</f>
        <v>141438.40999999992</v>
      </c>
      <c r="M3" s="4">
        <f t="shared" ref="M3:M66" si="2">MAX(I3-K3,0)</f>
        <v>141438.40999999992</v>
      </c>
    </row>
    <row r="4" spans="1:13" x14ac:dyDescent="0.2">
      <c r="A4" s="2" t="s">
        <v>299</v>
      </c>
      <c r="B4" s="3">
        <v>21700</v>
      </c>
      <c r="C4" s="2" t="s">
        <v>22</v>
      </c>
      <c r="D4" s="2" t="s">
        <v>138</v>
      </c>
      <c r="E4" s="2">
        <v>2019</v>
      </c>
      <c r="F4" s="4">
        <v>1140500</v>
      </c>
      <c r="G4" s="4"/>
      <c r="H4" s="4"/>
      <c r="I4" s="4">
        <v>1140500</v>
      </c>
      <c r="J4" s="4">
        <v>31732745</v>
      </c>
      <c r="K4" s="4">
        <f t="shared" si="0"/>
        <v>1110646.0750000002</v>
      </c>
      <c r="L4" s="4">
        <f t="shared" si="1"/>
        <v>29853.924999999814</v>
      </c>
      <c r="M4" s="4">
        <f t="shared" si="2"/>
        <v>29853.924999999814</v>
      </c>
    </row>
    <row r="5" spans="1:13" x14ac:dyDescent="0.2">
      <c r="A5" s="2" t="s">
        <v>198</v>
      </c>
      <c r="B5" s="3">
        <v>21583</v>
      </c>
      <c r="C5" s="2" t="s">
        <v>22</v>
      </c>
      <c r="D5" s="2" t="s">
        <v>64</v>
      </c>
      <c r="E5" s="2">
        <v>2019</v>
      </c>
      <c r="F5" s="4">
        <v>384489</v>
      </c>
      <c r="G5" s="4"/>
      <c r="H5" s="4"/>
      <c r="I5" s="4">
        <v>384489</v>
      </c>
      <c r="J5" s="4">
        <v>7739057</v>
      </c>
      <c r="K5" s="4">
        <f t="shared" si="0"/>
        <v>270866.99500000005</v>
      </c>
      <c r="L5" s="4">
        <f t="shared" si="1"/>
        <v>113622.00499999995</v>
      </c>
      <c r="M5" s="4">
        <f t="shared" si="2"/>
        <v>113622.00499999995</v>
      </c>
    </row>
    <row r="6" spans="1:13" x14ac:dyDescent="0.2">
      <c r="A6" s="2" t="s">
        <v>213</v>
      </c>
      <c r="B6" s="3">
        <v>21600</v>
      </c>
      <c r="C6" s="2" t="s">
        <v>22</v>
      </c>
      <c r="D6" s="2" t="s">
        <v>74</v>
      </c>
      <c r="E6" s="2">
        <v>2019</v>
      </c>
      <c r="F6" s="4">
        <v>487771</v>
      </c>
      <c r="G6" s="4"/>
      <c r="H6" s="4"/>
      <c r="I6" s="4">
        <v>487771</v>
      </c>
      <c r="J6" s="4">
        <v>6066790</v>
      </c>
      <c r="K6" s="4">
        <f t="shared" si="0"/>
        <v>250000</v>
      </c>
      <c r="L6" s="4">
        <f t="shared" si="1"/>
        <v>237771</v>
      </c>
      <c r="M6" s="4">
        <f t="shared" si="2"/>
        <v>237771</v>
      </c>
    </row>
    <row r="7" spans="1:13" x14ac:dyDescent="0.2">
      <c r="A7" s="2" t="s">
        <v>191</v>
      </c>
      <c r="B7" s="3">
        <v>21460</v>
      </c>
      <c r="C7" s="2" t="s">
        <v>22</v>
      </c>
      <c r="D7" s="2" t="s">
        <v>58</v>
      </c>
      <c r="E7" s="2">
        <v>2019</v>
      </c>
      <c r="F7" s="4">
        <v>747479</v>
      </c>
      <c r="G7" s="4">
        <v>4086</v>
      </c>
      <c r="H7" s="4">
        <v>335588</v>
      </c>
      <c r="I7" s="4">
        <v>407805</v>
      </c>
      <c r="J7" s="4">
        <v>9413287</v>
      </c>
      <c r="K7" s="4">
        <f t="shared" si="0"/>
        <v>329465.04500000004</v>
      </c>
      <c r="L7" s="4">
        <f t="shared" si="1"/>
        <v>78339.954999999958</v>
      </c>
      <c r="M7" s="4">
        <f t="shared" si="2"/>
        <v>78339.954999999958</v>
      </c>
    </row>
    <row r="8" spans="1:13" x14ac:dyDescent="0.2">
      <c r="A8" s="2" t="s">
        <v>181</v>
      </c>
      <c r="B8" s="3">
        <v>21447</v>
      </c>
      <c r="C8" s="2" t="s">
        <v>22</v>
      </c>
      <c r="D8" s="2" t="s">
        <v>49</v>
      </c>
      <c r="E8" s="2">
        <v>2019</v>
      </c>
      <c r="F8" s="4">
        <v>1896600</v>
      </c>
      <c r="G8" s="4"/>
      <c r="H8" s="4"/>
      <c r="I8" s="4">
        <v>1896600</v>
      </c>
      <c r="J8" s="4">
        <v>12888830</v>
      </c>
      <c r="K8" s="4">
        <f t="shared" si="0"/>
        <v>451109.05000000005</v>
      </c>
      <c r="L8" s="4">
        <f t="shared" si="1"/>
        <v>1445490.95</v>
      </c>
      <c r="M8" s="4">
        <f t="shared" si="2"/>
        <v>1445490.95</v>
      </c>
    </row>
    <row r="9" spans="1:13" x14ac:dyDescent="0.2">
      <c r="A9" s="2" t="s">
        <v>184</v>
      </c>
      <c r="B9" s="3">
        <v>21450</v>
      </c>
      <c r="C9" s="2" t="s">
        <v>22</v>
      </c>
      <c r="D9" s="2" t="s">
        <v>52</v>
      </c>
      <c r="E9" s="2">
        <v>2019</v>
      </c>
      <c r="F9" s="4">
        <v>932880</v>
      </c>
      <c r="G9" s="4"/>
      <c r="H9" s="4"/>
      <c r="I9" s="4">
        <v>932880</v>
      </c>
      <c r="J9" s="4">
        <v>21464960</v>
      </c>
      <c r="K9" s="4">
        <f t="shared" si="0"/>
        <v>751273.60000000009</v>
      </c>
      <c r="L9" s="4">
        <f t="shared" si="1"/>
        <v>181606.39999999991</v>
      </c>
      <c r="M9" s="4">
        <f t="shared" si="2"/>
        <v>181606.39999999991</v>
      </c>
    </row>
    <row r="10" spans="1:13" x14ac:dyDescent="0.2">
      <c r="A10" s="2" t="s">
        <v>186</v>
      </c>
      <c r="B10" s="3">
        <v>21455</v>
      </c>
      <c r="C10" s="2" t="s">
        <v>22</v>
      </c>
      <c r="D10" s="2" t="s">
        <v>54</v>
      </c>
      <c r="E10" s="2">
        <v>2019</v>
      </c>
      <c r="F10" s="4">
        <v>862086</v>
      </c>
      <c r="G10" s="4"/>
      <c r="H10" s="4"/>
      <c r="I10" s="4">
        <v>862086</v>
      </c>
      <c r="J10" s="4">
        <v>6363103</v>
      </c>
      <c r="K10" s="4">
        <f t="shared" si="0"/>
        <v>250000</v>
      </c>
      <c r="L10" s="4">
        <f t="shared" si="1"/>
        <v>612086</v>
      </c>
      <c r="M10" s="4">
        <f t="shared" si="2"/>
        <v>612086</v>
      </c>
    </row>
    <row r="11" spans="1:13" x14ac:dyDescent="0.2">
      <c r="A11" s="2" t="s">
        <v>302</v>
      </c>
      <c r="B11" s="3">
        <v>21704</v>
      </c>
      <c r="C11" s="2" t="s">
        <v>22</v>
      </c>
      <c r="D11" s="2" t="s">
        <v>141</v>
      </c>
      <c r="E11" s="2">
        <v>2019</v>
      </c>
      <c r="F11" s="4">
        <v>692719</v>
      </c>
      <c r="G11" s="4"/>
      <c r="H11" s="4"/>
      <c r="I11" s="4">
        <v>692719</v>
      </c>
      <c r="J11" s="4">
        <v>7450905</v>
      </c>
      <c r="K11" s="4">
        <f t="shared" si="0"/>
        <v>260781.67500000002</v>
      </c>
      <c r="L11" s="4">
        <f t="shared" si="1"/>
        <v>431937.32499999995</v>
      </c>
      <c r="M11" s="4">
        <f t="shared" si="2"/>
        <v>431937.32499999995</v>
      </c>
    </row>
    <row r="12" spans="1:13" x14ac:dyDescent="0.2">
      <c r="A12" s="2" t="s">
        <v>223</v>
      </c>
      <c r="B12" s="3">
        <v>21612</v>
      </c>
      <c r="C12" s="2" t="s">
        <v>22</v>
      </c>
      <c r="D12" s="2" t="s">
        <v>84</v>
      </c>
      <c r="E12" s="2">
        <v>2019</v>
      </c>
      <c r="F12" s="4">
        <v>660000</v>
      </c>
      <c r="G12" s="4"/>
      <c r="H12" s="4"/>
      <c r="I12" s="4">
        <v>660000</v>
      </c>
      <c r="J12" s="4">
        <v>18109855</v>
      </c>
      <c r="K12" s="4">
        <f t="shared" si="0"/>
        <v>633844.92500000005</v>
      </c>
      <c r="L12" s="4">
        <f t="shared" si="1"/>
        <v>26155.074999999953</v>
      </c>
      <c r="M12" s="4">
        <f t="shared" si="2"/>
        <v>26155.074999999953</v>
      </c>
    </row>
    <row r="13" spans="1:13" x14ac:dyDescent="0.2">
      <c r="A13" s="2" t="s">
        <v>250</v>
      </c>
      <c r="B13" s="3">
        <v>21642</v>
      </c>
      <c r="C13" s="2" t="s">
        <v>22</v>
      </c>
      <c r="D13" s="2" t="s">
        <v>103</v>
      </c>
      <c r="E13" s="2">
        <v>2019</v>
      </c>
      <c r="F13" s="4">
        <v>1845846</v>
      </c>
      <c r="G13" s="4"/>
      <c r="H13" s="4"/>
      <c r="I13" s="4">
        <v>1845846</v>
      </c>
      <c r="J13" s="4">
        <v>13614108</v>
      </c>
      <c r="K13" s="4">
        <f t="shared" si="0"/>
        <v>476493.78</v>
      </c>
      <c r="L13" s="4">
        <f t="shared" si="1"/>
        <v>1369352.22</v>
      </c>
      <c r="M13" s="4">
        <f t="shared" si="2"/>
        <v>1369352.22</v>
      </c>
    </row>
    <row r="14" spans="1:13" x14ac:dyDescent="0.2">
      <c r="A14" s="2" t="s">
        <v>247</v>
      </c>
      <c r="B14" s="3">
        <v>21637</v>
      </c>
      <c r="C14" s="2" t="s">
        <v>22</v>
      </c>
      <c r="D14" s="2" t="s">
        <v>101</v>
      </c>
      <c r="E14" s="2">
        <v>2019</v>
      </c>
      <c r="F14" s="4">
        <v>143232</v>
      </c>
      <c r="G14" s="4"/>
      <c r="H14" s="4"/>
      <c r="I14" s="4">
        <v>143232</v>
      </c>
      <c r="J14" s="4">
        <v>4645966</v>
      </c>
      <c r="K14" s="4">
        <f t="shared" si="0"/>
        <v>250000</v>
      </c>
      <c r="L14" s="4">
        <f t="shared" si="1"/>
        <v>-106768</v>
      </c>
      <c r="M14" s="4">
        <f t="shared" si="2"/>
        <v>0</v>
      </c>
    </row>
    <row r="15" spans="1:13" x14ac:dyDescent="0.2">
      <c r="A15" s="2" t="s">
        <v>243</v>
      </c>
      <c r="B15" s="3">
        <v>21632</v>
      </c>
      <c r="C15" s="2" t="s">
        <v>22</v>
      </c>
      <c r="D15" s="2" t="s">
        <v>99</v>
      </c>
      <c r="E15" s="2">
        <v>2019</v>
      </c>
      <c r="F15" s="4">
        <v>1362584</v>
      </c>
      <c r="G15" s="4"/>
      <c r="H15" s="4"/>
      <c r="I15" s="4">
        <v>1362584</v>
      </c>
      <c r="J15" s="4">
        <v>8041195</v>
      </c>
      <c r="K15" s="4">
        <f t="shared" si="0"/>
        <v>281441.82500000001</v>
      </c>
      <c r="L15" s="4">
        <f t="shared" si="1"/>
        <v>1081142.175</v>
      </c>
      <c r="M15" s="4">
        <f t="shared" si="2"/>
        <v>1081142.175</v>
      </c>
    </row>
    <row r="16" spans="1:13" x14ac:dyDescent="0.2">
      <c r="A16" s="2" t="s">
        <v>220</v>
      </c>
      <c r="B16" s="3">
        <v>21609</v>
      </c>
      <c r="C16" s="2" t="s">
        <v>22</v>
      </c>
      <c r="D16" s="2" t="s">
        <v>81</v>
      </c>
      <c r="E16" s="2">
        <v>2019</v>
      </c>
      <c r="F16" s="4">
        <v>3690638</v>
      </c>
      <c r="G16" s="4"/>
      <c r="H16" s="4"/>
      <c r="I16" s="4">
        <v>3690638</v>
      </c>
      <c r="J16" s="4">
        <v>9383221</v>
      </c>
      <c r="K16" s="4">
        <f t="shared" si="0"/>
        <v>328412.73500000004</v>
      </c>
      <c r="L16" s="4">
        <f t="shared" si="1"/>
        <v>3362225.2650000001</v>
      </c>
      <c r="M16" s="4">
        <f t="shared" si="2"/>
        <v>3362225.2650000001</v>
      </c>
    </row>
    <row r="17" spans="1:13" x14ac:dyDescent="0.2">
      <c r="A17" s="2" t="s">
        <v>199</v>
      </c>
      <c r="B17" s="3">
        <v>21585</v>
      </c>
      <c r="C17" s="2" t="s">
        <v>22</v>
      </c>
      <c r="D17" s="2" t="s">
        <v>65</v>
      </c>
      <c r="E17" s="2">
        <v>2019</v>
      </c>
      <c r="F17" s="4">
        <v>408090</v>
      </c>
      <c r="G17" s="4"/>
      <c r="H17" s="4"/>
      <c r="I17" s="4">
        <v>408090</v>
      </c>
      <c r="J17" s="4">
        <v>4563770</v>
      </c>
      <c r="K17" s="4">
        <f t="shared" si="0"/>
        <v>250000</v>
      </c>
      <c r="L17" s="4">
        <f t="shared" si="1"/>
        <v>158090</v>
      </c>
      <c r="M17" s="4">
        <f t="shared" si="2"/>
        <v>158090</v>
      </c>
    </row>
    <row r="18" spans="1:13" x14ac:dyDescent="0.2">
      <c r="A18" s="2" t="s">
        <v>200</v>
      </c>
      <c r="B18" s="3">
        <v>21586</v>
      </c>
      <c r="C18" s="2" t="s">
        <v>22</v>
      </c>
      <c r="D18" s="2" t="s">
        <v>66</v>
      </c>
      <c r="E18" s="2">
        <v>2019</v>
      </c>
      <c r="F18" s="4">
        <v>651657</v>
      </c>
      <c r="G18" s="4">
        <v>30127</v>
      </c>
      <c r="H18" s="4"/>
      <c r="I18" s="4">
        <v>621530</v>
      </c>
      <c r="J18" s="4">
        <v>7762717</v>
      </c>
      <c r="K18" s="4">
        <f t="shared" si="0"/>
        <v>271695.09500000003</v>
      </c>
      <c r="L18" s="4">
        <f t="shared" si="1"/>
        <v>349834.90499999997</v>
      </c>
      <c r="M18" s="4">
        <f t="shared" si="2"/>
        <v>349834.90499999997</v>
      </c>
    </row>
    <row r="19" spans="1:13" x14ac:dyDescent="0.2">
      <c r="A19" s="2" t="s">
        <v>190</v>
      </c>
      <c r="B19" s="3">
        <v>21459</v>
      </c>
      <c r="C19" s="2" t="s">
        <v>22</v>
      </c>
      <c r="D19" s="2" t="s">
        <v>57</v>
      </c>
      <c r="E19" s="2">
        <v>2019</v>
      </c>
      <c r="F19" s="4">
        <v>522548</v>
      </c>
      <c r="G19" s="4"/>
      <c r="H19" s="4"/>
      <c r="I19" s="4">
        <v>522548</v>
      </c>
      <c r="J19" s="4">
        <v>4673916</v>
      </c>
      <c r="K19" s="4">
        <f t="shared" si="0"/>
        <v>250000</v>
      </c>
      <c r="L19" s="4">
        <f t="shared" si="1"/>
        <v>272548</v>
      </c>
      <c r="M19" s="4">
        <f t="shared" si="2"/>
        <v>272548</v>
      </c>
    </row>
    <row r="20" spans="1:13" x14ac:dyDescent="0.2">
      <c r="A20" s="2" t="s">
        <v>209</v>
      </c>
      <c r="B20" s="3">
        <v>21596</v>
      </c>
      <c r="C20" s="2" t="s">
        <v>22</v>
      </c>
      <c r="D20" s="2" t="s">
        <v>70</v>
      </c>
      <c r="E20" s="2">
        <v>2019</v>
      </c>
      <c r="F20" s="4">
        <v>1079401</v>
      </c>
      <c r="G20" s="4"/>
      <c r="H20" s="4"/>
      <c r="I20" s="4">
        <v>1079401</v>
      </c>
      <c r="J20" s="4">
        <v>7788974</v>
      </c>
      <c r="K20" s="4">
        <f t="shared" si="0"/>
        <v>272614.09000000003</v>
      </c>
      <c r="L20" s="4">
        <f t="shared" si="1"/>
        <v>806786.90999999992</v>
      </c>
      <c r="M20" s="4">
        <f t="shared" si="2"/>
        <v>806786.90999999992</v>
      </c>
    </row>
    <row r="21" spans="1:13" x14ac:dyDescent="0.2">
      <c r="A21" s="2" t="s">
        <v>237</v>
      </c>
      <c r="B21" s="3">
        <v>21626</v>
      </c>
      <c r="C21" s="2" t="s">
        <v>22</v>
      </c>
      <c r="D21" s="2" t="s">
        <v>95</v>
      </c>
      <c r="E21" s="2">
        <v>2019</v>
      </c>
      <c r="F21" s="4">
        <v>1109900</v>
      </c>
      <c r="G21" s="4"/>
      <c r="H21" s="4"/>
      <c r="I21" s="4">
        <v>1109900</v>
      </c>
      <c r="J21" s="4">
        <v>16607600</v>
      </c>
      <c r="K21" s="4">
        <f t="shared" si="0"/>
        <v>581266</v>
      </c>
      <c r="L21" s="4">
        <f t="shared" si="1"/>
        <v>528634</v>
      </c>
      <c r="M21" s="4">
        <f t="shared" si="2"/>
        <v>528634</v>
      </c>
    </row>
    <row r="22" spans="1:13" x14ac:dyDescent="0.2">
      <c r="A22" s="2" t="s">
        <v>268</v>
      </c>
      <c r="B22" s="3">
        <v>21665</v>
      </c>
      <c r="C22" s="2" t="s">
        <v>22</v>
      </c>
      <c r="D22" s="2" t="s">
        <v>114</v>
      </c>
      <c r="E22" s="2">
        <v>2019</v>
      </c>
      <c r="F22" s="4">
        <v>1680480</v>
      </c>
      <c r="G22" s="4"/>
      <c r="H22" s="4"/>
      <c r="I22" s="4">
        <v>1680480</v>
      </c>
      <c r="J22" s="4">
        <v>19241564</v>
      </c>
      <c r="K22" s="4">
        <f t="shared" si="0"/>
        <v>673454.74000000011</v>
      </c>
      <c r="L22" s="4">
        <f t="shared" si="1"/>
        <v>1007025.2599999999</v>
      </c>
      <c r="M22" s="4">
        <f t="shared" si="2"/>
        <v>1007025.2599999999</v>
      </c>
    </row>
    <row r="23" spans="1:13" x14ac:dyDescent="0.2">
      <c r="A23" s="2" t="s">
        <v>203</v>
      </c>
      <c r="B23" s="3">
        <v>21589</v>
      </c>
      <c r="C23" s="2" t="s">
        <v>22</v>
      </c>
      <c r="D23" s="2" t="s">
        <v>67</v>
      </c>
      <c r="E23" s="2">
        <v>2019</v>
      </c>
      <c r="F23" s="4">
        <v>583284</v>
      </c>
      <c r="G23" s="4"/>
      <c r="H23" s="4"/>
      <c r="I23" s="4">
        <v>583284</v>
      </c>
      <c r="J23" s="4">
        <v>7134675</v>
      </c>
      <c r="K23" s="4">
        <f t="shared" si="0"/>
        <v>250000</v>
      </c>
      <c r="L23" s="4">
        <f t="shared" si="1"/>
        <v>333284</v>
      </c>
      <c r="M23" s="4">
        <f t="shared" si="2"/>
        <v>333284</v>
      </c>
    </row>
    <row r="24" spans="1:13" x14ac:dyDescent="0.2">
      <c r="A24" s="2" t="s">
        <v>287</v>
      </c>
      <c r="B24" s="3">
        <v>21688</v>
      </c>
      <c r="C24" s="2" t="s">
        <v>22</v>
      </c>
      <c r="D24" s="2" t="s">
        <v>36</v>
      </c>
      <c r="E24" s="2">
        <v>2019</v>
      </c>
      <c r="F24" s="4">
        <v>5213020</v>
      </c>
      <c r="G24" s="4"/>
      <c r="H24" s="4"/>
      <c r="I24" s="4">
        <v>5213020</v>
      </c>
      <c r="J24" s="4">
        <v>13390124</v>
      </c>
      <c r="K24" s="4">
        <f t="shared" si="0"/>
        <v>468654.34</v>
      </c>
      <c r="L24" s="4">
        <f t="shared" si="1"/>
        <v>4744365.66</v>
      </c>
      <c r="M24" s="4">
        <f t="shared" si="2"/>
        <v>4744365.66</v>
      </c>
    </row>
    <row r="25" spans="1:13" x14ac:dyDescent="0.2">
      <c r="A25" s="2" t="s">
        <v>288</v>
      </c>
      <c r="B25" s="3">
        <v>21689</v>
      </c>
      <c r="C25" s="2" t="s">
        <v>22</v>
      </c>
      <c r="D25" s="2" t="s">
        <v>130</v>
      </c>
      <c r="E25" s="2">
        <v>2019</v>
      </c>
      <c r="F25" s="4">
        <v>5203688</v>
      </c>
      <c r="G25" s="4"/>
      <c r="H25" s="4"/>
      <c r="I25" s="4">
        <v>5203688</v>
      </c>
      <c r="J25" s="4">
        <v>14734148</v>
      </c>
      <c r="K25" s="4">
        <f t="shared" si="0"/>
        <v>515695.18000000005</v>
      </c>
      <c r="L25" s="4">
        <f t="shared" si="1"/>
        <v>4687992.82</v>
      </c>
      <c r="M25" s="4">
        <f t="shared" si="2"/>
        <v>4687992.82</v>
      </c>
    </row>
    <row r="26" spans="1:13" x14ac:dyDescent="0.2">
      <c r="A26" s="2" t="s">
        <v>221</v>
      </c>
      <c r="B26" s="3">
        <v>21610</v>
      </c>
      <c r="C26" s="2" t="s">
        <v>22</v>
      </c>
      <c r="D26" s="2" t="s">
        <v>82</v>
      </c>
      <c r="E26" s="2">
        <v>2019</v>
      </c>
      <c r="F26" s="4">
        <v>1814082</v>
      </c>
      <c r="G26" s="4"/>
      <c r="H26" s="4"/>
      <c r="I26" s="4">
        <v>1814082</v>
      </c>
      <c r="J26" s="4">
        <v>17034441</v>
      </c>
      <c r="K26" s="4">
        <f t="shared" si="0"/>
        <v>596205.43500000006</v>
      </c>
      <c r="L26" s="4">
        <f t="shared" si="1"/>
        <v>1217876.5649999999</v>
      </c>
      <c r="M26" s="4">
        <f t="shared" si="2"/>
        <v>1217876.5649999999</v>
      </c>
    </row>
    <row r="27" spans="1:13" x14ac:dyDescent="0.2">
      <c r="A27" s="2" t="s">
        <v>180</v>
      </c>
      <c r="B27" s="3">
        <v>21446</v>
      </c>
      <c r="C27" s="2" t="s">
        <v>22</v>
      </c>
      <c r="D27" s="2" t="s">
        <v>24</v>
      </c>
      <c r="E27" s="2">
        <v>2019</v>
      </c>
      <c r="F27" s="4">
        <v>1377101</v>
      </c>
      <c r="G27" s="4"/>
      <c r="H27" s="4"/>
      <c r="I27" s="4">
        <v>1377101</v>
      </c>
      <c r="J27" s="4">
        <v>16552287</v>
      </c>
      <c r="K27" s="4">
        <f t="shared" si="0"/>
        <v>579330.04500000004</v>
      </c>
      <c r="L27" s="4">
        <f t="shared" si="1"/>
        <v>797770.95499999996</v>
      </c>
      <c r="M27" s="4">
        <f t="shared" si="2"/>
        <v>797770.95499999996</v>
      </c>
    </row>
    <row r="28" spans="1:13" x14ac:dyDescent="0.2">
      <c r="A28" s="2" t="s">
        <v>323</v>
      </c>
      <c r="B28" s="3">
        <v>42649</v>
      </c>
      <c r="C28" s="2" t="s">
        <v>22</v>
      </c>
      <c r="D28" s="2" t="s">
        <v>160</v>
      </c>
      <c r="E28" s="2">
        <v>2019</v>
      </c>
      <c r="F28" s="4">
        <v>1806882</v>
      </c>
      <c r="G28" s="4"/>
      <c r="H28" s="4"/>
      <c r="I28" s="4">
        <v>1806882</v>
      </c>
      <c r="J28" s="4">
        <v>9987078</v>
      </c>
      <c r="K28" s="4">
        <f t="shared" si="0"/>
        <v>349547.73000000004</v>
      </c>
      <c r="L28" s="4">
        <f t="shared" si="1"/>
        <v>1457334.27</v>
      </c>
      <c r="M28" s="4">
        <f t="shared" si="2"/>
        <v>1457334.27</v>
      </c>
    </row>
    <row r="29" spans="1:13" x14ac:dyDescent="0.2">
      <c r="A29" s="2" t="s">
        <v>189</v>
      </c>
      <c r="B29" s="3">
        <v>21458</v>
      </c>
      <c r="C29" s="2" t="s">
        <v>22</v>
      </c>
      <c r="D29" s="2" t="s">
        <v>25</v>
      </c>
      <c r="E29" s="2">
        <v>2019</v>
      </c>
      <c r="F29" s="4">
        <v>316910</v>
      </c>
      <c r="G29" s="4"/>
      <c r="H29" s="4"/>
      <c r="I29" s="4">
        <v>316910</v>
      </c>
      <c r="J29" s="4">
        <v>8877398</v>
      </c>
      <c r="K29" s="4">
        <f t="shared" si="0"/>
        <v>310708.93000000005</v>
      </c>
      <c r="L29" s="4">
        <f t="shared" si="1"/>
        <v>6201.0699999999488</v>
      </c>
      <c r="M29" s="4">
        <f t="shared" si="2"/>
        <v>6201.0699999999488</v>
      </c>
    </row>
    <row r="30" spans="1:13" x14ac:dyDescent="0.2">
      <c r="A30" s="2" t="s">
        <v>254</v>
      </c>
      <c r="B30" s="3">
        <v>21648</v>
      </c>
      <c r="C30" s="2" t="s">
        <v>22</v>
      </c>
      <c r="D30" s="2" t="s">
        <v>255</v>
      </c>
      <c r="E30" s="2">
        <v>2019</v>
      </c>
      <c r="F30" s="4">
        <v>1395532</v>
      </c>
      <c r="G30" s="4"/>
      <c r="H30" s="4"/>
      <c r="I30" s="4">
        <v>1395532</v>
      </c>
      <c r="J30" s="4">
        <v>8661233</v>
      </c>
      <c r="K30" s="4">
        <f t="shared" si="0"/>
        <v>303143.15500000003</v>
      </c>
      <c r="L30" s="4">
        <f t="shared" si="1"/>
        <v>1092388.845</v>
      </c>
      <c r="M30" s="4">
        <f t="shared" si="2"/>
        <v>1092388.845</v>
      </c>
    </row>
    <row r="31" spans="1:13" x14ac:dyDescent="0.2">
      <c r="A31" s="2" t="s">
        <v>193</v>
      </c>
      <c r="B31" s="3">
        <v>21573</v>
      </c>
      <c r="C31" s="2" t="s">
        <v>22</v>
      </c>
      <c r="D31" s="2" t="s">
        <v>59</v>
      </c>
      <c r="E31" s="2">
        <v>2019</v>
      </c>
      <c r="F31" s="4">
        <v>2217268</v>
      </c>
      <c r="G31" s="4"/>
      <c r="H31" s="4"/>
      <c r="I31" s="4">
        <v>2217268</v>
      </c>
      <c r="J31" s="4">
        <v>7819132</v>
      </c>
      <c r="K31" s="4">
        <f t="shared" si="0"/>
        <v>273669.62000000005</v>
      </c>
      <c r="L31" s="4">
        <f t="shared" si="1"/>
        <v>1943598.38</v>
      </c>
      <c r="M31" s="4">
        <f t="shared" si="2"/>
        <v>1943598.38</v>
      </c>
    </row>
    <row r="32" spans="1:13" x14ac:dyDescent="0.2">
      <c r="A32" s="2" t="s">
        <v>211</v>
      </c>
      <c r="B32" s="3">
        <v>21598</v>
      </c>
      <c r="C32" s="2" t="s">
        <v>22</v>
      </c>
      <c r="D32" s="2" t="s">
        <v>72</v>
      </c>
      <c r="E32" s="2">
        <v>2019</v>
      </c>
      <c r="F32" s="4">
        <v>2593573</v>
      </c>
      <c r="G32" s="4"/>
      <c r="H32" s="4"/>
      <c r="I32" s="4">
        <v>2593573</v>
      </c>
      <c r="J32" s="4">
        <v>10475054</v>
      </c>
      <c r="K32" s="4">
        <f t="shared" si="0"/>
        <v>366626.89</v>
      </c>
      <c r="L32" s="4">
        <f t="shared" si="1"/>
        <v>2226946.11</v>
      </c>
      <c r="M32" s="4">
        <f t="shared" si="2"/>
        <v>2226946.11</v>
      </c>
    </row>
    <row r="33" spans="1:13" x14ac:dyDescent="0.2">
      <c r="A33" s="2" t="s">
        <v>240</v>
      </c>
      <c r="B33" s="3">
        <v>21630</v>
      </c>
      <c r="C33" s="2" t="s">
        <v>22</v>
      </c>
      <c r="D33" s="2" t="s">
        <v>241</v>
      </c>
      <c r="E33" s="2">
        <v>2019</v>
      </c>
      <c r="F33" s="4">
        <v>2142374</v>
      </c>
      <c r="G33" s="4"/>
      <c r="H33" s="4"/>
      <c r="I33" s="4">
        <v>2142374</v>
      </c>
      <c r="J33" s="4">
        <v>13264769</v>
      </c>
      <c r="K33" s="4">
        <f t="shared" si="0"/>
        <v>464266.91500000004</v>
      </c>
      <c r="L33" s="4">
        <f t="shared" si="1"/>
        <v>1678107.085</v>
      </c>
      <c r="M33" s="4">
        <f t="shared" si="2"/>
        <v>1678107.085</v>
      </c>
    </row>
    <row r="34" spans="1:13" x14ac:dyDescent="0.2">
      <c r="A34" s="2" t="s">
        <v>168</v>
      </c>
      <c r="B34" s="3">
        <v>21429</v>
      </c>
      <c r="C34" s="2" t="s">
        <v>22</v>
      </c>
      <c r="D34" s="2" t="s">
        <v>40</v>
      </c>
      <c r="E34" s="2">
        <v>2019</v>
      </c>
      <c r="F34" s="4">
        <v>1737653</v>
      </c>
      <c r="G34" s="4"/>
      <c r="H34" s="4"/>
      <c r="I34" s="4">
        <v>1737653</v>
      </c>
      <c r="J34" s="4">
        <v>12098123</v>
      </c>
      <c r="K34" s="4">
        <f t="shared" ref="K34:K65" si="3">MAX(3.5%*J34,250000)</f>
        <v>423434.30500000005</v>
      </c>
      <c r="L34" s="4">
        <f t="shared" si="1"/>
        <v>1314218.6949999998</v>
      </c>
      <c r="M34" s="4">
        <f t="shared" si="2"/>
        <v>1314218.6949999998</v>
      </c>
    </row>
    <row r="35" spans="1:13" x14ac:dyDescent="0.2">
      <c r="A35" s="2" t="s">
        <v>204</v>
      </c>
      <c r="B35" s="3">
        <v>21590</v>
      </c>
      <c r="C35" s="2" t="s">
        <v>22</v>
      </c>
      <c r="D35" s="2" t="s">
        <v>68</v>
      </c>
      <c r="E35" s="2">
        <v>2019</v>
      </c>
      <c r="F35" s="4">
        <v>272177</v>
      </c>
      <c r="G35" s="4"/>
      <c r="H35" s="4"/>
      <c r="I35" s="4">
        <v>272177</v>
      </c>
      <c r="J35" s="4">
        <v>8543299</v>
      </c>
      <c r="K35" s="4">
        <f t="shared" si="3"/>
        <v>299015.46500000003</v>
      </c>
      <c r="L35" s="4">
        <f t="shared" si="1"/>
        <v>-26838.465000000026</v>
      </c>
      <c r="M35" s="4">
        <f t="shared" si="2"/>
        <v>0</v>
      </c>
    </row>
    <row r="36" spans="1:13" x14ac:dyDescent="0.2">
      <c r="A36" s="2" t="s">
        <v>175</v>
      </c>
      <c r="B36" s="3">
        <v>21440</v>
      </c>
      <c r="C36" s="2" t="s">
        <v>22</v>
      </c>
      <c r="D36" s="2" t="s">
        <v>45</v>
      </c>
      <c r="E36" s="2">
        <v>2019</v>
      </c>
      <c r="F36" s="4">
        <v>603786</v>
      </c>
      <c r="G36" s="4"/>
      <c r="H36" s="4"/>
      <c r="I36" s="4">
        <v>603786</v>
      </c>
      <c r="J36" s="4">
        <v>6804104</v>
      </c>
      <c r="K36" s="4">
        <f t="shared" si="3"/>
        <v>250000</v>
      </c>
      <c r="L36" s="4">
        <f t="shared" si="1"/>
        <v>353786</v>
      </c>
      <c r="M36" s="4">
        <f t="shared" si="2"/>
        <v>353786</v>
      </c>
    </row>
    <row r="37" spans="1:13" x14ac:dyDescent="0.2">
      <c r="A37" s="2" t="s">
        <v>242</v>
      </c>
      <c r="B37" s="3">
        <v>21631</v>
      </c>
      <c r="C37" s="2" t="s">
        <v>22</v>
      </c>
      <c r="D37" s="2" t="s">
        <v>98</v>
      </c>
      <c r="E37" s="2">
        <v>2019</v>
      </c>
      <c r="F37" s="4">
        <v>4254695</v>
      </c>
      <c r="G37" s="4"/>
      <c r="H37" s="4"/>
      <c r="I37" s="4">
        <v>4254695</v>
      </c>
      <c r="J37" s="4">
        <v>38312504</v>
      </c>
      <c r="K37" s="4">
        <f t="shared" si="3"/>
        <v>1340937.6400000001</v>
      </c>
      <c r="L37" s="4">
        <f t="shared" si="1"/>
        <v>2913757.36</v>
      </c>
      <c r="M37" s="4">
        <f t="shared" si="2"/>
        <v>2913757.36</v>
      </c>
    </row>
    <row r="38" spans="1:13" x14ac:dyDescent="0.2">
      <c r="A38" s="2" t="s">
        <v>167</v>
      </c>
      <c r="B38" s="3">
        <v>21428</v>
      </c>
      <c r="C38" s="2" t="s">
        <v>22</v>
      </c>
      <c r="D38" s="2" t="s">
        <v>39</v>
      </c>
      <c r="E38" s="2">
        <v>2019</v>
      </c>
      <c r="F38" s="4">
        <v>785610</v>
      </c>
      <c r="G38" s="4"/>
      <c r="H38" s="4"/>
      <c r="I38" s="4">
        <v>785610</v>
      </c>
      <c r="J38" s="4">
        <v>8007654</v>
      </c>
      <c r="K38" s="4">
        <f t="shared" si="3"/>
        <v>280267.89</v>
      </c>
      <c r="L38" s="4">
        <f t="shared" si="1"/>
        <v>505342.11</v>
      </c>
      <c r="M38" s="4">
        <f t="shared" si="2"/>
        <v>505342.11</v>
      </c>
    </row>
    <row r="39" spans="1:13" x14ac:dyDescent="0.2">
      <c r="A39" s="2" t="s">
        <v>294</v>
      </c>
      <c r="B39" s="3">
        <v>21695</v>
      </c>
      <c r="C39" s="2" t="s">
        <v>22</v>
      </c>
      <c r="D39" s="2" t="s">
        <v>295</v>
      </c>
      <c r="E39" s="2">
        <v>2019</v>
      </c>
      <c r="F39" s="4">
        <v>428302</v>
      </c>
      <c r="G39" s="4"/>
      <c r="H39" s="4"/>
      <c r="I39" s="4">
        <v>428302</v>
      </c>
      <c r="J39" s="4">
        <v>12657847</v>
      </c>
      <c r="K39" s="4">
        <f t="shared" si="3"/>
        <v>443024.64500000002</v>
      </c>
      <c r="L39" s="4">
        <f t="shared" si="1"/>
        <v>-14722.645000000019</v>
      </c>
      <c r="M39" s="4">
        <f t="shared" si="2"/>
        <v>0</v>
      </c>
    </row>
    <row r="40" spans="1:13" x14ac:dyDescent="0.2">
      <c r="A40" s="2" t="s">
        <v>216</v>
      </c>
      <c r="B40" s="3">
        <v>21603</v>
      </c>
      <c r="C40" s="2" t="s">
        <v>22</v>
      </c>
      <c r="D40" s="2" t="s">
        <v>77</v>
      </c>
      <c r="E40" s="2">
        <v>2019</v>
      </c>
      <c r="F40" s="4">
        <v>1246414</v>
      </c>
      <c r="G40" s="4"/>
      <c r="H40" s="4"/>
      <c r="I40" s="4">
        <v>1246414</v>
      </c>
      <c r="J40" s="4">
        <v>7926595</v>
      </c>
      <c r="K40" s="4">
        <f t="shared" si="3"/>
        <v>277430.82500000001</v>
      </c>
      <c r="L40" s="4">
        <f t="shared" si="1"/>
        <v>968983.17500000005</v>
      </c>
      <c r="M40" s="4">
        <f t="shared" si="2"/>
        <v>968983.17500000005</v>
      </c>
    </row>
    <row r="41" spans="1:13" x14ac:dyDescent="0.2">
      <c r="A41" s="2" t="s">
        <v>215</v>
      </c>
      <c r="B41" s="3">
        <v>21602</v>
      </c>
      <c r="C41" s="2" t="s">
        <v>22</v>
      </c>
      <c r="D41" s="2" t="s">
        <v>76</v>
      </c>
      <c r="E41" s="2">
        <v>2019</v>
      </c>
      <c r="F41" s="4">
        <v>1402480</v>
      </c>
      <c r="G41" s="4"/>
      <c r="H41" s="4"/>
      <c r="I41" s="4">
        <v>1402480</v>
      </c>
      <c r="J41" s="4">
        <v>9781961</v>
      </c>
      <c r="K41" s="4">
        <f t="shared" si="3"/>
        <v>342368.63500000001</v>
      </c>
      <c r="L41" s="4">
        <f t="shared" si="1"/>
        <v>1060111.365</v>
      </c>
      <c r="M41" s="4">
        <f t="shared" si="2"/>
        <v>1060111.365</v>
      </c>
    </row>
    <row r="42" spans="1:13" x14ac:dyDescent="0.2">
      <c r="A42" s="2" t="s">
        <v>271</v>
      </c>
      <c r="B42" s="3">
        <v>21668</v>
      </c>
      <c r="C42" s="2" t="s">
        <v>22</v>
      </c>
      <c r="D42" s="2" t="s">
        <v>117</v>
      </c>
      <c r="E42" s="2">
        <v>2019</v>
      </c>
      <c r="F42" s="4">
        <v>933761</v>
      </c>
      <c r="G42" s="4"/>
      <c r="H42" s="4"/>
      <c r="I42" s="4">
        <v>933761</v>
      </c>
      <c r="J42" s="4">
        <v>11384750</v>
      </c>
      <c r="K42" s="4">
        <f t="shared" si="3"/>
        <v>398466.25000000006</v>
      </c>
      <c r="L42" s="4">
        <f t="shared" si="1"/>
        <v>535294.75</v>
      </c>
      <c r="M42" s="4">
        <f t="shared" si="2"/>
        <v>535294.75</v>
      </c>
    </row>
    <row r="43" spans="1:13" x14ac:dyDescent="0.2">
      <c r="A43" s="2" t="s">
        <v>322</v>
      </c>
      <c r="B43" s="3">
        <v>42647</v>
      </c>
      <c r="C43" s="2" t="s">
        <v>22</v>
      </c>
      <c r="D43" s="2" t="s">
        <v>159</v>
      </c>
      <c r="E43" s="2">
        <v>2019</v>
      </c>
      <c r="F43" s="4">
        <v>1039753</v>
      </c>
      <c r="G43" s="4"/>
      <c r="H43" s="4"/>
      <c r="I43" s="4">
        <v>1039753</v>
      </c>
      <c r="J43" s="4">
        <v>11336215</v>
      </c>
      <c r="K43" s="4">
        <f t="shared" si="3"/>
        <v>396767.52500000002</v>
      </c>
      <c r="L43" s="4">
        <f t="shared" si="1"/>
        <v>642985.47499999998</v>
      </c>
      <c r="M43" s="4">
        <f t="shared" si="2"/>
        <v>642985.47499999998</v>
      </c>
    </row>
    <row r="44" spans="1:13" x14ac:dyDescent="0.2">
      <c r="A44" s="2" t="s">
        <v>314</v>
      </c>
      <c r="B44" s="3">
        <v>42132</v>
      </c>
      <c r="C44" s="2" t="s">
        <v>22</v>
      </c>
      <c r="D44" s="2" t="s">
        <v>153</v>
      </c>
      <c r="E44" s="2">
        <v>2019</v>
      </c>
      <c r="F44" s="4">
        <v>695659</v>
      </c>
      <c r="G44" s="4"/>
      <c r="H44" s="4"/>
      <c r="I44" s="4">
        <v>695659</v>
      </c>
      <c r="J44" s="4">
        <v>5875731</v>
      </c>
      <c r="K44" s="4">
        <f t="shared" si="3"/>
        <v>250000</v>
      </c>
      <c r="L44" s="4">
        <f t="shared" si="1"/>
        <v>445659</v>
      </c>
      <c r="M44" s="4">
        <f t="shared" si="2"/>
        <v>445659</v>
      </c>
    </row>
    <row r="45" spans="1:13" x14ac:dyDescent="0.2">
      <c r="A45" s="2" t="s">
        <v>218</v>
      </c>
      <c r="B45" s="3">
        <v>21605</v>
      </c>
      <c r="C45" s="2" t="s">
        <v>22</v>
      </c>
      <c r="D45" s="2" t="s">
        <v>79</v>
      </c>
      <c r="E45" s="2">
        <v>2019</v>
      </c>
      <c r="F45" s="4">
        <v>1171303</v>
      </c>
      <c r="G45" s="4"/>
      <c r="H45" s="4"/>
      <c r="I45" s="4">
        <v>1171303</v>
      </c>
      <c r="J45" s="4">
        <v>3159131</v>
      </c>
      <c r="K45" s="4">
        <f t="shared" si="3"/>
        <v>250000</v>
      </c>
      <c r="L45" s="4">
        <f t="shared" si="1"/>
        <v>921303</v>
      </c>
      <c r="M45" s="4">
        <f t="shared" si="2"/>
        <v>921303</v>
      </c>
    </row>
    <row r="46" spans="1:13" x14ac:dyDescent="0.2">
      <c r="A46" s="2" t="s">
        <v>325</v>
      </c>
      <c r="B46" s="3">
        <v>42652</v>
      </c>
      <c r="C46" s="2" t="s">
        <v>22</v>
      </c>
      <c r="D46" s="2" t="s">
        <v>162</v>
      </c>
      <c r="E46" s="2">
        <v>2019</v>
      </c>
      <c r="F46" s="4">
        <v>1300228</v>
      </c>
      <c r="G46" s="4"/>
      <c r="H46" s="4"/>
      <c r="I46" s="4">
        <v>1300228</v>
      </c>
      <c r="J46" s="4">
        <v>5670488</v>
      </c>
      <c r="K46" s="4">
        <f t="shared" si="3"/>
        <v>250000</v>
      </c>
      <c r="L46" s="4">
        <f t="shared" si="1"/>
        <v>1050228</v>
      </c>
      <c r="M46" s="4">
        <f t="shared" si="2"/>
        <v>1050228</v>
      </c>
    </row>
    <row r="47" spans="1:13" x14ac:dyDescent="0.2">
      <c r="A47" s="2" t="s">
        <v>324</v>
      </c>
      <c r="B47" s="3">
        <v>42650</v>
      </c>
      <c r="C47" s="2" t="s">
        <v>22</v>
      </c>
      <c r="D47" s="2" t="s">
        <v>161</v>
      </c>
      <c r="E47" s="2">
        <v>2019</v>
      </c>
      <c r="F47" s="4">
        <v>7327855</v>
      </c>
      <c r="G47" s="4"/>
      <c r="H47" s="4"/>
      <c r="I47" s="4">
        <v>7327855</v>
      </c>
      <c r="J47" s="4">
        <v>30780718</v>
      </c>
      <c r="K47" s="4">
        <f t="shared" si="3"/>
        <v>1077325.1300000001</v>
      </c>
      <c r="L47" s="4">
        <f t="shared" si="1"/>
        <v>6250529.8700000001</v>
      </c>
      <c r="M47" s="4">
        <f t="shared" si="2"/>
        <v>6250529.8700000001</v>
      </c>
    </row>
    <row r="48" spans="1:13" x14ac:dyDescent="0.2">
      <c r="A48" s="2" t="s">
        <v>278</v>
      </c>
      <c r="B48" s="3">
        <v>21677</v>
      </c>
      <c r="C48" s="2" t="s">
        <v>22</v>
      </c>
      <c r="D48" s="2" t="s">
        <v>124</v>
      </c>
      <c r="E48" s="2">
        <v>2019</v>
      </c>
      <c r="F48" s="4">
        <v>1110415</v>
      </c>
      <c r="G48" s="4"/>
      <c r="H48" s="4"/>
      <c r="I48" s="4">
        <v>1110415</v>
      </c>
      <c r="J48" s="4">
        <v>9160709</v>
      </c>
      <c r="K48" s="4">
        <f t="shared" si="3"/>
        <v>320624.815</v>
      </c>
      <c r="L48" s="4">
        <f t="shared" si="1"/>
        <v>789790.18500000006</v>
      </c>
      <c r="M48" s="4">
        <f t="shared" si="2"/>
        <v>789790.18500000006</v>
      </c>
    </row>
    <row r="49" spans="1:13" x14ac:dyDescent="0.2">
      <c r="A49" s="2" t="s">
        <v>238</v>
      </c>
      <c r="B49" s="3">
        <v>21628</v>
      </c>
      <c r="C49" s="2" t="s">
        <v>22</v>
      </c>
      <c r="D49" s="2" t="s">
        <v>96</v>
      </c>
      <c r="E49" s="2">
        <v>2019</v>
      </c>
      <c r="F49" s="4">
        <v>1822167</v>
      </c>
      <c r="G49" s="4"/>
      <c r="H49" s="4"/>
      <c r="I49" s="4">
        <v>1822167</v>
      </c>
      <c r="J49" s="4">
        <v>8253453</v>
      </c>
      <c r="K49" s="4">
        <f t="shared" si="3"/>
        <v>288870.85500000004</v>
      </c>
      <c r="L49" s="4">
        <f t="shared" si="1"/>
        <v>1533296.145</v>
      </c>
      <c r="M49" s="4">
        <f t="shared" si="2"/>
        <v>1533296.145</v>
      </c>
    </row>
    <row r="50" spans="1:13" x14ac:dyDescent="0.2">
      <c r="A50" s="2" t="s">
        <v>269</v>
      </c>
      <c r="B50" s="3">
        <v>21666</v>
      </c>
      <c r="C50" s="2" t="s">
        <v>22</v>
      </c>
      <c r="D50" s="2" t="s">
        <v>115</v>
      </c>
      <c r="E50" s="2">
        <v>2019</v>
      </c>
      <c r="F50" s="4">
        <v>603551</v>
      </c>
      <c r="G50" s="4"/>
      <c r="H50" s="4"/>
      <c r="I50" s="4">
        <v>603551</v>
      </c>
      <c r="J50" s="4">
        <v>7067216</v>
      </c>
      <c r="K50" s="4">
        <f t="shared" si="3"/>
        <v>250000</v>
      </c>
      <c r="L50" s="4">
        <f t="shared" si="1"/>
        <v>353551</v>
      </c>
      <c r="M50" s="4">
        <f t="shared" si="2"/>
        <v>353551</v>
      </c>
    </row>
    <row r="51" spans="1:13" x14ac:dyDescent="0.2">
      <c r="A51" s="2" t="s">
        <v>286</v>
      </c>
      <c r="B51" s="3">
        <v>21687</v>
      </c>
      <c r="C51" s="2" t="s">
        <v>22</v>
      </c>
      <c r="D51" s="2" t="s">
        <v>129</v>
      </c>
      <c r="E51" s="2">
        <v>2019</v>
      </c>
      <c r="F51" s="4">
        <v>1128707</v>
      </c>
      <c r="G51" s="4"/>
      <c r="H51" s="4"/>
      <c r="I51" s="4">
        <v>1128707</v>
      </c>
      <c r="J51" s="4">
        <v>5737321</v>
      </c>
      <c r="K51" s="4">
        <f t="shared" si="3"/>
        <v>250000</v>
      </c>
      <c r="L51" s="4">
        <f t="shared" si="1"/>
        <v>878707</v>
      </c>
      <c r="M51" s="4">
        <f t="shared" si="2"/>
        <v>878707</v>
      </c>
    </row>
    <row r="52" spans="1:13" x14ac:dyDescent="0.2">
      <c r="A52" s="2" t="s">
        <v>207</v>
      </c>
      <c r="B52" s="3">
        <v>21592</v>
      </c>
      <c r="C52" s="2" t="s">
        <v>22</v>
      </c>
      <c r="D52" s="2" t="s">
        <v>69</v>
      </c>
      <c r="E52" s="2">
        <v>2019</v>
      </c>
      <c r="F52" s="4">
        <v>919401</v>
      </c>
      <c r="G52" s="4"/>
      <c r="H52" s="4"/>
      <c r="I52" s="4">
        <v>919401</v>
      </c>
      <c r="J52" s="4">
        <v>2435353</v>
      </c>
      <c r="K52" s="4">
        <f t="shared" si="3"/>
        <v>250000</v>
      </c>
      <c r="L52" s="4">
        <f t="shared" si="1"/>
        <v>669401</v>
      </c>
      <c r="M52" s="4">
        <f t="shared" si="2"/>
        <v>669401</v>
      </c>
    </row>
    <row r="53" spans="1:13" x14ac:dyDescent="0.2">
      <c r="A53" s="2" t="s">
        <v>280</v>
      </c>
      <c r="B53" s="3">
        <v>21680</v>
      </c>
      <c r="C53" s="2" t="s">
        <v>22</v>
      </c>
      <c r="D53" s="2" t="s">
        <v>125</v>
      </c>
      <c r="E53" s="2">
        <v>2019</v>
      </c>
      <c r="F53" s="4">
        <v>1291898</v>
      </c>
      <c r="G53" s="4"/>
      <c r="H53" s="4"/>
      <c r="I53" s="4">
        <v>1291898</v>
      </c>
      <c r="J53" s="4">
        <v>9475235</v>
      </c>
      <c r="K53" s="4">
        <f t="shared" si="3"/>
        <v>331633.22500000003</v>
      </c>
      <c r="L53" s="4">
        <f t="shared" si="1"/>
        <v>960264.77499999991</v>
      </c>
      <c r="M53" s="4">
        <f t="shared" si="2"/>
        <v>960264.77499999991</v>
      </c>
    </row>
    <row r="54" spans="1:13" x14ac:dyDescent="0.2">
      <c r="A54" s="2" t="s">
        <v>298</v>
      </c>
      <c r="B54" s="3">
        <v>21699</v>
      </c>
      <c r="C54" s="2" t="s">
        <v>22</v>
      </c>
      <c r="D54" s="2" t="s">
        <v>137</v>
      </c>
      <c r="E54" s="2">
        <v>2019</v>
      </c>
      <c r="F54" s="4">
        <v>1260729</v>
      </c>
      <c r="G54" s="4"/>
      <c r="H54" s="4"/>
      <c r="I54" s="4">
        <v>1260729</v>
      </c>
      <c r="J54" s="4">
        <v>7434368</v>
      </c>
      <c r="K54" s="4">
        <f t="shared" si="3"/>
        <v>260202.88000000003</v>
      </c>
      <c r="L54" s="4">
        <f t="shared" si="1"/>
        <v>1000526.12</v>
      </c>
      <c r="M54" s="4">
        <f t="shared" si="2"/>
        <v>1000526.12</v>
      </c>
    </row>
    <row r="55" spans="1:13" x14ac:dyDescent="0.2">
      <c r="A55" s="2" t="s">
        <v>183</v>
      </c>
      <c r="B55" s="3">
        <v>21449</v>
      </c>
      <c r="C55" s="2" t="s">
        <v>22</v>
      </c>
      <c r="D55" s="2" t="s">
        <v>51</v>
      </c>
      <c r="E55" s="2">
        <v>2019</v>
      </c>
      <c r="F55" s="4">
        <v>785338</v>
      </c>
      <c r="G55" s="4"/>
      <c r="H55" s="4"/>
      <c r="I55" s="4">
        <v>785338</v>
      </c>
      <c r="J55" s="4">
        <v>9760059</v>
      </c>
      <c r="K55" s="4">
        <f t="shared" si="3"/>
        <v>341602.06500000006</v>
      </c>
      <c r="L55" s="4">
        <f t="shared" si="1"/>
        <v>443735.93499999994</v>
      </c>
      <c r="M55" s="4">
        <f t="shared" si="2"/>
        <v>443735.93499999994</v>
      </c>
    </row>
    <row r="56" spans="1:13" x14ac:dyDescent="0.2">
      <c r="A56" s="2" t="s">
        <v>219</v>
      </c>
      <c r="B56" s="3">
        <v>21606</v>
      </c>
      <c r="C56" s="2" t="s">
        <v>22</v>
      </c>
      <c r="D56" s="2" t="s">
        <v>80</v>
      </c>
      <c r="E56" s="2">
        <v>2019</v>
      </c>
      <c r="F56" s="4">
        <v>2353424</v>
      </c>
      <c r="G56" s="4"/>
      <c r="H56" s="4"/>
      <c r="I56" s="4">
        <v>2353424</v>
      </c>
      <c r="J56" s="4">
        <v>33287388</v>
      </c>
      <c r="K56" s="4">
        <f t="shared" si="3"/>
        <v>1165058.58</v>
      </c>
      <c r="L56" s="4">
        <f t="shared" si="1"/>
        <v>1188365.42</v>
      </c>
      <c r="M56" s="4">
        <f t="shared" si="2"/>
        <v>1188365.42</v>
      </c>
    </row>
    <row r="57" spans="1:13" x14ac:dyDescent="0.2">
      <c r="A57" s="2" t="s">
        <v>202</v>
      </c>
      <c r="B57" s="3">
        <v>21588</v>
      </c>
      <c r="C57" s="2" t="s">
        <v>22</v>
      </c>
      <c r="D57" s="2" t="s">
        <v>27</v>
      </c>
      <c r="E57" s="2">
        <v>2019</v>
      </c>
      <c r="F57" s="4">
        <v>957168</v>
      </c>
      <c r="G57" s="4"/>
      <c r="H57" s="4"/>
      <c r="I57" s="4">
        <v>957168</v>
      </c>
      <c r="J57" s="4">
        <v>9866548</v>
      </c>
      <c r="K57" s="4">
        <f t="shared" si="3"/>
        <v>345329.18000000005</v>
      </c>
      <c r="L57" s="4">
        <f t="shared" si="1"/>
        <v>611838.81999999995</v>
      </c>
      <c r="M57" s="4">
        <f t="shared" si="2"/>
        <v>611838.81999999995</v>
      </c>
    </row>
    <row r="58" spans="1:13" x14ac:dyDescent="0.2">
      <c r="A58" s="2" t="s">
        <v>282</v>
      </c>
      <c r="B58" s="3">
        <v>21682</v>
      </c>
      <c r="C58" s="2" t="s">
        <v>22</v>
      </c>
      <c r="D58" s="2" t="s">
        <v>283</v>
      </c>
      <c r="E58" s="2">
        <v>2019</v>
      </c>
      <c r="F58" s="4">
        <v>1332051</v>
      </c>
      <c r="G58" s="4"/>
      <c r="H58" s="4"/>
      <c r="I58" s="4">
        <v>1332051</v>
      </c>
      <c r="J58" s="4">
        <v>6210097</v>
      </c>
      <c r="K58" s="4">
        <f t="shared" si="3"/>
        <v>250000</v>
      </c>
      <c r="L58" s="4">
        <f t="shared" si="1"/>
        <v>1082051</v>
      </c>
      <c r="M58" s="4">
        <f t="shared" si="2"/>
        <v>1082051</v>
      </c>
    </row>
    <row r="59" spans="1:13" x14ac:dyDescent="0.2">
      <c r="A59" s="2" t="s">
        <v>192</v>
      </c>
      <c r="B59" s="3">
        <v>21572</v>
      </c>
      <c r="C59" s="2" t="s">
        <v>22</v>
      </c>
      <c r="D59" s="2" t="s">
        <v>164</v>
      </c>
      <c r="E59" s="2">
        <v>2019</v>
      </c>
      <c r="F59" s="4">
        <v>469627</v>
      </c>
      <c r="G59" s="4"/>
      <c r="H59" s="4"/>
      <c r="I59" s="4">
        <v>469627</v>
      </c>
      <c r="J59" s="4">
        <v>5959405</v>
      </c>
      <c r="K59" s="4">
        <f t="shared" si="3"/>
        <v>250000</v>
      </c>
      <c r="L59" s="4">
        <f t="shared" si="1"/>
        <v>219627</v>
      </c>
      <c r="M59" s="4">
        <f t="shared" si="2"/>
        <v>219627</v>
      </c>
    </row>
    <row r="60" spans="1:13" x14ac:dyDescent="0.2">
      <c r="A60" s="2" t="s">
        <v>293</v>
      </c>
      <c r="B60" s="3">
        <v>21694</v>
      </c>
      <c r="C60" s="2" t="s">
        <v>22</v>
      </c>
      <c r="D60" s="2" t="s">
        <v>30</v>
      </c>
      <c r="E60" s="2">
        <v>2019</v>
      </c>
      <c r="F60" s="4">
        <v>887180</v>
      </c>
      <c r="G60" s="4"/>
      <c r="H60" s="4"/>
      <c r="I60" s="4">
        <v>887180</v>
      </c>
      <c r="J60" s="4">
        <v>11263343</v>
      </c>
      <c r="K60" s="4">
        <f t="shared" si="3"/>
        <v>394217.00500000006</v>
      </c>
      <c r="L60" s="4">
        <f t="shared" si="1"/>
        <v>492962.99499999994</v>
      </c>
      <c r="M60" s="4">
        <f t="shared" si="2"/>
        <v>492962.99499999994</v>
      </c>
    </row>
    <row r="61" spans="1:13" x14ac:dyDescent="0.2">
      <c r="A61" s="2" t="s">
        <v>174</v>
      </c>
      <c r="B61" s="3">
        <v>21438</v>
      </c>
      <c r="C61" s="2" t="s">
        <v>22</v>
      </c>
      <c r="D61" s="2" t="s">
        <v>44</v>
      </c>
      <c r="E61" s="2">
        <v>2019</v>
      </c>
      <c r="F61" s="4">
        <v>1267235</v>
      </c>
      <c r="G61" s="4"/>
      <c r="H61" s="4"/>
      <c r="I61" s="4">
        <v>1267235</v>
      </c>
      <c r="J61" s="4">
        <v>3842182</v>
      </c>
      <c r="K61" s="4">
        <f t="shared" si="3"/>
        <v>250000</v>
      </c>
      <c r="L61" s="4">
        <f t="shared" si="1"/>
        <v>1017235</v>
      </c>
      <c r="M61" s="4">
        <f t="shared" si="2"/>
        <v>1017235</v>
      </c>
    </row>
    <row r="62" spans="1:13" x14ac:dyDescent="0.2">
      <c r="A62" s="2" t="s">
        <v>267</v>
      </c>
      <c r="B62" s="3">
        <v>21664</v>
      </c>
      <c r="C62" s="2" t="s">
        <v>22</v>
      </c>
      <c r="D62" s="2" t="s">
        <v>113</v>
      </c>
      <c r="E62" s="2">
        <v>2019</v>
      </c>
      <c r="F62" s="4">
        <v>2069669</v>
      </c>
      <c r="G62" s="4"/>
      <c r="H62" s="4"/>
      <c r="I62" s="4">
        <v>2069669</v>
      </c>
      <c r="J62" s="4">
        <v>5061492</v>
      </c>
      <c r="K62" s="4">
        <f t="shared" si="3"/>
        <v>250000</v>
      </c>
      <c r="L62" s="4">
        <f t="shared" si="1"/>
        <v>1819669</v>
      </c>
      <c r="M62" s="4">
        <f t="shared" si="2"/>
        <v>1819669</v>
      </c>
    </row>
    <row r="63" spans="1:13" x14ac:dyDescent="0.2">
      <c r="A63" s="2" t="s">
        <v>276</v>
      </c>
      <c r="B63" s="3">
        <v>21675</v>
      </c>
      <c r="C63" s="2" t="s">
        <v>22</v>
      </c>
      <c r="D63" s="2" t="s">
        <v>122</v>
      </c>
      <c r="E63" s="2">
        <v>2019</v>
      </c>
      <c r="F63" s="4">
        <v>1516723</v>
      </c>
      <c r="G63" s="4"/>
      <c r="H63" s="4"/>
      <c r="I63" s="4">
        <v>1516723</v>
      </c>
      <c r="J63" s="4">
        <v>8319531</v>
      </c>
      <c r="K63" s="4">
        <f t="shared" si="3"/>
        <v>291183.58500000002</v>
      </c>
      <c r="L63" s="4">
        <f t="shared" si="1"/>
        <v>1225539.415</v>
      </c>
      <c r="M63" s="4">
        <f t="shared" si="2"/>
        <v>1225539.415</v>
      </c>
    </row>
    <row r="64" spans="1:13" x14ac:dyDescent="0.2">
      <c r="A64" s="2" t="s">
        <v>205</v>
      </c>
      <c r="B64" s="3">
        <v>21591</v>
      </c>
      <c r="C64" s="2" t="s">
        <v>22</v>
      </c>
      <c r="D64" s="2" t="s">
        <v>206</v>
      </c>
      <c r="E64" s="2">
        <v>2019</v>
      </c>
      <c r="F64" s="4">
        <v>7812216</v>
      </c>
      <c r="G64" s="4"/>
      <c r="H64" s="4"/>
      <c r="I64" s="4">
        <v>7812216</v>
      </c>
      <c r="J64" s="4">
        <v>21017543</v>
      </c>
      <c r="K64" s="4">
        <f t="shared" si="3"/>
        <v>735614.00500000012</v>
      </c>
      <c r="L64" s="4">
        <f t="shared" si="1"/>
        <v>7076601.9950000001</v>
      </c>
      <c r="M64" s="4">
        <f t="shared" si="2"/>
        <v>7076601.9950000001</v>
      </c>
    </row>
    <row r="65" spans="1:13" x14ac:dyDescent="0.2">
      <c r="A65" s="2" t="s">
        <v>311</v>
      </c>
      <c r="B65" s="3">
        <v>41543</v>
      </c>
      <c r="C65" s="2" t="s">
        <v>22</v>
      </c>
      <c r="D65" s="2" t="s">
        <v>150</v>
      </c>
      <c r="E65" s="2">
        <v>2019</v>
      </c>
      <c r="F65" s="4">
        <v>2041152</v>
      </c>
      <c r="G65" s="4"/>
      <c r="H65" s="4"/>
      <c r="I65" s="4">
        <v>2041152</v>
      </c>
      <c r="J65" s="4">
        <v>21812388</v>
      </c>
      <c r="K65" s="4">
        <f t="shared" si="3"/>
        <v>763433.58000000007</v>
      </c>
      <c r="L65" s="4">
        <f t="shared" si="1"/>
        <v>1277718.42</v>
      </c>
      <c r="M65" s="4">
        <f t="shared" si="2"/>
        <v>1277718.42</v>
      </c>
    </row>
    <row r="66" spans="1:13" x14ac:dyDescent="0.2">
      <c r="A66" s="2" t="s">
        <v>188</v>
      </c>
      <c r="B66" s="3">
        <v>21457</v>
      </c>
      <c r="C66" s="2" t="s">
        <v>22</v>
      </c>
      <c r="D66" s="2" t="s">
        <v>56</v>
      </c>
      <c r="E66" s="2">
        <v>2019</v>
      </c>
      <c r="F66" s="4">
        <v>2631911</v>
      </c>
      <c r="G66" s="4"/>
      <c r="H66" s="4"/>
      <c r="I66" s="4">
        <v>2631911</v>
      </c>
      <c r="J66" s="4">
        <v>17565180</v>
      </c>
      <c r="K66" s="4">
        <f t="shared" ref="K66:K97" si="4">MAX(3.5%*J66,250000)</f>
        <v>614781.30000000005</v>
      </c>
      <c r="L66" s="4">
        <f t="shared" si="1"/>
        <v>2017129.7</v>
      </c>
      <c r="M66" s="4">
        <f t="shared" si="2"/>
        <v>2017129.7</v>
      </c>
    </row>
    <row r="67" spans="1:13" x14ac:dyDescent="0.2">
      <c r="A67" s="2" t="s">
        <v>256</v>
      </c>
      <c r="B67" s="3">
        <v>21649</v>
      </c>
      <c r="C67" s="2" t="s">
        <v>22</v>
      </c>
      <c r="D67" s="2" t="s">
        <v>32</v>
      </c>
      <c r="E67" s="2">
        <v>2019</v>
      </c>
      <c r="F67" s="4">
        <v>3142525</v>
      </c>
      <c r="G67" s="4"/>
      <c r="H67" s="4"/>
      <c r="I67" s="4">
        <v>3142525</v>
      </c>
      <c r="J67" s="4">
        <v>11929538</v>
      </c>
      <c r="K67" s="4">
        <f t="shared" si="4"/>
        <v>417533.83</v>
      </c>
      <c r="L67" s="4">
        <f t="shared" ref="L67:L130" si="5">I67-K67</f>
        <v>2724991.17</v>
      </c>
      <c r="M67" s="4">
        <f t="shared" ref="M67:M130" si="6">MAX(I67-K67,0)</f>
        <v>2724991.17</v>
      </c>
    </row>
    <row r="68" spans="1:13" x14ac:dyDescent="0.2">
      <c r="A68" s="2" t="s">
        <v>196</v>
      </c>
      <c r="B68" s="3">
        <v>21579</v>
      </c>
      <c r="C68" s="2" t="s">
        <v>22</v>
      </c>
      <c r="D68" s="2" t="s">
        <v>62</v>
      </c>
      <c r="E68" s="2">
        <v>2019</v>
      </c>
      <c r="F68" s="4">
        <v>250000</v>
      </c>
      <c r="G68" s="4"/>
      <c r="H68" s="4"/>
      <c r="I68" s="4">
        <v>250000</v>
      </c>
      <c r="J68" s="4">
        <v>13673969</v>
      </c>
      <c r="K68" s="4">
        <f t="shared" si="4"/>
        <v>478588.91500000004</v>
      </c>
      <c r="L68" s="4">
        <f t="shared" si="5"/>
        <v>-228588.91500000004</v>
      </c>
      <c r="M68" s="4">
        <f t="shared" si="6"/>
        <v>0</v>
      </c>
    </row>
    <row r="69" spans="1:13" x14ac:dyDescent="0.2">
      <c r="A69" s="2" t="s">
        <v>253</v>
      </c>
      <c r="B69" s="3">
        <v>21645</v>
      </c>
      <c r="C69" s="2" t="s">
        <v>22</v>
      </c>
      <c r="D69" s="2" t="s">
        <v>106</v>
      </c>
      <c r="E69" s="2">
        <v>2019</v>
      </c>
      <c r="F69" s="4">
        <v>975000</v>
      </c>
      <c r="G69" s="4"/>
      <c r="H69" s="4"/>
      <c r="I69" s="4">
        <v>975000</v>
      </c>
      <c r="J69" s="4">
        <v>15256000</v>
      </c>
      <c r="K69" s="4">
        <f t="shared" si="4"/>
        <v>533960</v>
      </c>
      <c r="L69" s="4">
        <f t="shared" si="5"/>
        <v>441040</v>
      </c>
      <c r="M69" s="4">
        <f t="shared" si="6"/>
        <v>441040</v>
      </c>
    </row>
    <row r="70" spans="1:13" x14ac:dyDescent="0.2">
      <c r="A70" s="2" t="s">
        <v>212</v>
      </c>
      <c r="B70" s="3">
        <v>21599</v>
      </c>
      <c r="C70" s="2" t="s">
        <v>22</v>
      </c>
      <c r="D70" s="2" t="s">
        <v>73</v>
      </c>
      <c r="E70" s="2">
        <v>2019</v>
      </c>
      <c r="F70" s="4">
        <v>150000</v>
      </c>
      <c r="G70" s="4"/>
      <c r="H70" s="4"/>
      <c r="I70" s="4">
        <v>150000</v>
      </c>
      <c r="J70" s="4">
        <v>9962327</v>
      </c>
      <c r="K70" s="4">
        <f t="shared" si="4"/>
        <v>348681.44500000001</v>
      </c>
      <c r="L70" s="4">
        <f t="shared" si="5"/>
        <v>-198681.44500000001</v>
      </c>
      <c r="M70" s="4">
        <f t="shared" si="6"/>
        <v>0</v>
      </c>
    </row>
    <row r="71" spans="1:13" x14ac:dyDescent="0.2">
      <c r="A71" s="2" t="s">
        <v>239</v>
      </c>
      <c r="B71" s="3">
        <v>21629</v>
      </c>
      <c r="C71" s="2" t="s">
        <v>22</v>
      </c>
      <c r="D71" s="2" t="s">
        <v>97</v>
      </c>
      <c r="E71" s="2">
        <v>2019</v>
      </c>
      <c r="F71" s="4">
        <v>2864535</v>
      </c>
      <c r="G71" s="4"/>
      <c r="H71" s="4"/>
      <c r="I71" s="4">
        <v>2864535</v>
      </c>
      <c r="J71" s="4">
        <v>6599054</v>
      </c>
      <c r="K71" s="4">
        <f t="shared" si="4"/>
        <v>250000</v>
      </c>
      <c r="L71" s="4">
        <f t="shared" si="5"/>
        <v>2614535</v>
      </c>
      <c r="M71" s="4">
        <f t="shared" si="6"/>
        <v>2614535</v>
      </c>
    </row>
    <row r="72" spans="1:13" x14ac:dyDescent="0.2">
      <c r="A72" s="2" t="s">
        <v>225</v>
      </c>
      <c r="B72" s="3">
        <v>21614</v>
      </c>
      <c r="C72" s="2" t="s">
        <v>22</v>
      </c>
      <c r="D72" s="2" t="s">
        <v>226</v>
      </c>
      <c r="E72" s="2">
        <v>2019</v>
      </c>
      <c r="F72" s="4">
        <v>393536</v>
      </c>
      <c r="G72" s="4"/>
      <c r="H72" s="4"/>
      <c r="I72" s="4">
        <v>393536</v>
      </c>
      <c r="J72" s="4">
        <v>13505805</v>
      </c>
      <c r="K72" s="4">
        <f t="shared" si="4"/>
        <v>472703.17500000005</v>
      </c>
      <c r="L72" s="4">
        <f t="shared" si="5"/>
        <v>-79167.175000000047</v>
      </c>
      <c r="M72" s="4">
        <f t="shared" si="6"/>
        <v>0</v>
      </c>
    </row>
    <row r="73" spans="1:13" x14ac:dyDescent="0.2">
      <c r="A73" s="2" t="s">
        <v>201</v>
      </c>
      <c r="B73" s="3">
        <v>21587</v>
      </c>
      <c r="C73" s="2" t="s">
        <v>22</v>
      </c>
      <c r="D73" s="2" t="s">
        <v>26</v>
      </c>
      <c r="E73" s="2">
        <v>2019</v>
      </c>
      <c r="F73" s="4">
        <v>1871162</v>
      </c>
      <c r="G73" s="4"/>
      <c r="H73" s="4"/>
      <c r="I73" s="4">
        <v>1871162</v>
      </c>
      <c r="J73" s="4">
        <v>7691404</v>
      </c>
      <c r="K73" s="4">
        <f t="shared" si="4"/>
        <v>269199.14</v>
      </c>
      <c r="L73" s="4">
        <f t="shared" si="5"/>
        <v>1601962.8599999999</v>
      </c>
      <c r="M73" s="4">
        <f t="shared" si="6"/>
        <v>1601962.8599999999</v>
      </c>
    </row>
    <row r="74" spans="1:13" x14ac:dyDescent="0.2">
      <c r="A74" s="2" t="s">
        <v>296</v>
      </c>
      <c r="B74" s="3">
        <v>21696</v>
      </c>
      <c r="C74" s="2" t="s">
        <v>22</v>
      </c>
      <c r="D74" s="2" t="s">
        <v>135</v>
      </c>
      <c r="E74" s="2">
        <v>2019</v>
      </c>
      <c r="F74" s="4">
        <v>573378</v>
      </c>
      <c r="G74" s="4"/>
      <c r="H74" s="4"/>
      <c r="I74" s="4">
        <v>573378</v>
      </c>
      <c r="J74" s="4">
        <v>3193198</v>
      </c>
      <c r="K74" s="4">
        <f t="shared" si="4"/>
        <v>250000</v>
      </c>
      <c r="L74" s="4">
        <f t="shared" si="5"/>
        <v>323378</v>
      </c>
      <c r="M74" s="4">
        <f t="shared" si="6"/>
        <v>323378</v>
      </c>
    </row>
    <row r="75" spans="1:13" x14ac:dyDescent="0.2">
      <c r="A75" s="2" t="s">
        <v>281</v>
      </c>
      <c r="B75" s="3">
        <v>21681</v>
      </c>
      <c r="C75" s="2" t="s">
        <v>22</v>
      </c>
      <c r="D75" s="2" t="s">
        <v>126</v>
      </c>
      <c r="E75" s="2">
        <v>2019</v>
      </c>
      <c r="F75" s="4">
        <v>1216591</v>
      </c>
      <c r="G75" s="4"/>
      <c r="H75" s="4"/>
      <c r="I75" s="4">
        <v>1216591</v>
      </c>
      <c r="J75" s="4">
        <v>6305452</v>
      </c>
      <c r="K75" s="4">
        <f t="shared" si="4"/>
        <v>250000</v>
      </c>
      <c r="L75" s="4">
        <f t="shared" si="5"/>
        <v>966591</v>
      </c>
      <c r="M75" s="4">
        <f t="shared" si="6"/>
        <v>966591</v>
      </c>
    </row>
    <row r="76" spans="1:13" x14ac:dyDescent="0.2">
      <c r="A76" s="2" t="s">
        <v>236</v>
      </c>
      <c r="B76" s="3">
        <v>21625</v>
      </c>
      <c r="C76" s="2" t="s">
        <v>22</v>
      </c>
      <c r="D76" s="2" t="s">
        <v>94</v>
      </c>
      <c r="E76" s="2">
        <v>2019</v>
      </c>
      <c r="F76" s="4">
        <v>694297</v>
      </c>
      <c r="G76" s="4"/>
      <c r="H76" s="4"/>
      <c r="I76" s="4">
        <v>694297</v>
      </c>
      <c r="J76" s="4">
        <v>7881176</v>
      </c>
      <c r="K76" s="4">
        <f t="shared" si="4"/>
        <v>275841.16000000003</v>
      </c>
      <c r="L76" s="4">
        <f t="shared" si="5"/>
        <v>418455.83999999997</v>
      </c>
      <c r="M76" s="4">
        <f t="shared" si="6"/>
        <v>418455.83999999997</v>
      </c>
    </row>
    <row r="77" spans="1:13" x14ac:dyDescent="0.2">
      <c r="A77" s="2" t="s">
        <v>197</v>
      </c>
      <c r="B77" s="3">
        <v>21580</v>
      </c>
      <c r="C77" s="2" t="s">
        <v>22</v>
      </c>
      <c r="D77" s="2" t="s">
        <v>63</v>
      </c>
      <c r="E77" s="2">
        <v>2019</v>
      </c>
      <c r="F77" s="4">
        <v>835708</v>
      </c>
      <c r="G77" s="4"/>
      <c r="H77" s="4"/>
      <c r="I77" s="4">
        <v>835708</v>
      </c>
      <c r="J77" s="4">
        <v>10347773</v>
      </c>
      <c r="K77" s="4">
        <f t="shared" si="4"/>
        <v>362172.05500000005</v>
      </c>
      <c r="L77" s="4">
        <f t="shared" si="5"/>
        <v>473535.94499999995</v>
      </c>
      <c r="M77" s="4">
        <f t="shared" si="6"/>
        <v>473535.94499999995</v>
      </c>
    </row>
    <row r="78" spans="1:13" x14ac:dyDescent="0.2">
      <c r="A78" s="2" t="s">
        <v>326</v>
      </c>
      <c r="B78" s="3">
        <v>42663</v>
      </c>
      <c r="C78" s="2" t="s">
        <v>21</v>
      </c>
      <c r="D78" s="2" t="s">
        <v>163</v>
      </c>
      <c r="E78" s="2">
        <v>2019</v>
      </c>
      <c r="F78" s="4">
        <v>494554</v>
      </c>
      <c r="G78" s="4"/>
      <c r="H78" s="4"/>
      <c r="I78" s="4">
        <v>494554</v>
      </c>
      <c r="J78" s="4">
        <v>22284831</v>
      </c>
      <c r="K78" s="4">
        <f t="shared" si="4"/>
        <v>779969.08500000008</v>
      </c>
      <c r="L78" s="4">
        <f t="shared" si="5"/>
        <v>-285415.08500000008</v>
      </c>
      <c r="M78" s="4">
        <f t="shared" si="6"/>
        <v>0</v>
      </c>
    </row>
    <row r="79" spans="1:13" x14ac:dyDescent="0.2">
      <c r="A79" s="2" t="s">
        <v>272</v>
      </c>
      <c r="B79" s="3">
        <v>21669</v>
      </c>
      <c r="C79" s="2" t="s">
        <v>21</v>
      </c>
      <c r="D79" s="2" t="s">
        <v>118</v>
      </c>
      <c r="E79" s="2">
        <v>2019</v>
      </c>
      <c r="F79" s="4">
        <v>675783</v>
      </c>
      <c r="G79" s="4"/>
      <c r="H79" s="4"/>
      <c r="I79" s="4">
        <v>675783</v>
      </c>
      <c r="J79" s="4">
        <v>17444310</v>
      </c>
      <c r="K79" s="4">
        <f t="shared" si="4"/>
        <v>610550.85000000009</v>
      </c>
      <c r="L79" s="4">
        <f t="shared" si="5"/>
        <v>65232.149999999907</v>
      </c>
      <c r="M79" s="4">
        <f t="shared" si="6"/>
        <v>65232.149999999907</v>
      </c>
    </row>
    <row r="80" spans="1:13" x14ac:dyDescent="0.2">
      <c r="A80" s="2" t="s">
        <v>227</v>
      </c>
      <c r="B80" s="3">
        <v>21615</v>
      </c>
      <c r="C80" s="2" t="s">
        <v>21</v>
      </c>
      <c r="D80" s="2" t="s">
        <v>86</v>
      </c>
      <c r="E80" s="2">
        <v>2019</v>
      </c>
      <c r="F80" s="4">
        <v>2200132</v>
      </c>
      <c r="G80" s="4"/>
      <c r="H80" s="4"/>
      <c r="I80" s="4">
        <v>2200132</v>
      </c>
      <c r="J80" s="4">
        <v>27669037</v>
      </c>
      <c r="K80" s="4">
        <f t="shared" si="4"/>
        <v>968416.29500000004</v>
      </c>
      <c r="L80" s="4">
        <f t="shared" si="5"/>
        <v>1231715.7050000001</v>
      </c>
      <c r="M80" s="4">
        <f t="shared" si="6"/>
        <v>1231715.7050000001</v>
      </c>
    </row>
    <row r="81" spans="1:13" x14ac:dyDescent="0.2">
      <c r="A81" s="2" t="s">
        <v>270</v>
      </c>
      <c r="B81" s="3">
        <v>21667</v>
      </c>
      <c r="C81" s="2" t="s">
        <v>21</v>
      </c>
      <c r="D81" s="2" t="s">
        <v>116</v>
      </c>
      <c r="E81" s="2">
        <v>2019</v>
      </c>
      <c r="F81" s="4">
        <v>950051</v>
      </c>
      <c r="G81" s="4"/>
      <c r="H81" s="4"/>
      <c r="I81" s="4">
        <v>950051</v>
      </c>
      <c r="J81" s="4">
        <v>20793303</v>
      </c>
      <c r="K81" s="4">
        <f t="shared" si="4"/>
        <v>727765.6050000001</v>
      </c>
      <c r="L81" s="4">
        <f t="shared" si="5"/>
        <v>222285.3949999999</v>
      </c>
      <c r="M81" s="4">
        <f t="shared" si="6"/>
        <v>222285.3949999999</v>
      </c>
    </row>
    <row r="82" spans="1:13" x14ac:dyDescent="0.2">
      <c r="A82" s="2" t="s">
        <v>235</v>
      </c>
      <c r="B82" s="3">
        <v>21624</v>
      </c>
      <c r="C82" s="2" t="s">
        <v>21</v>
      </c>
      <c r="D82" s="2" t="s">
        <v>93</v>
      </c>
      <c r="E82" s="2">
        <v>2019</v>
      </c>
      <c r="F82" s="4">
        <v>953748</v>
      </c>
      <c r="G82" s="4"/>
      <c r="H82" s="4"/>
      <c r="I82" s="4">
        <v>953748</v>
      </c>
      <c r="J82" s="4">
        <v>25919983</v>
      </c>
      <c r="K82" s="4">
        <f t="shared" si="4"/>
        <v>907199.40500000014</v>
      </c>
      <c r="L82" s="4">
        <f t="shared" si="5"/>
        <v>46548.594999999856</v>
      </c>
      <c r="M82" s="4">
        <f t="shared" si="6"/>
        <v>46548.594999999856</v>
      </c>
    </row>
    <row r="83" spans="1:13" x14ac:dyDescent="0.2">
      <c r="A83" s="2" t="s">
        <v>277</v>
      </c>
      <c r="B83" s="3">
        <v>21676</v>
      </c>
      <c r="C83" s="2" t="s">
        <v>21</v>
      </c>
      <c r="D83" s="2" t="s">
        <v>123</v>
      </c>
      <c r="E83" s="2">
        <v>2019</v>
      </c>
      <c r="F83" s="4">
        <v>762947</v>
      </c>
      <c r="G83" s="4"/>
      <c r="H83" s="4"/>
      <c r="I83" s="4">
        <v>762947</v>
      </c>
      <c r="J83" s="4">
        <v>7974622</v>
      </c>
      <c r="K83" s="4">
        <f t="shared" si="4"/>
        <v>279111.77</v>
      </c>
      <c r="L83" s="4">
        <f t="shared" si="5"/>
        <v>483835.23</v>
      </c>
      <c r="M83" s="4">
        <f t="shared" si="6"/>
        <v>483835.23</v>
      </c>
    </row>
    <row r="84" spans="1:13" x14ac:dyDescent="0.2">
      <c r="A84" s="2" t="s">
        <v>232</v>
      </c>
      <c r="B84" s="3">
        <v>21621</v>
      </c>
      <c r="C84" s="2" t="s">
        <v>21</v>
      </c>
      <c r="D84" s="2" t="s">
        <v>90</v>
      </c>
      <c r="E84" s="2">
        <v>2019</v>
      </c>
      <c r="F84" s="4">
        <v>1353007</v>
      </c>
      <c r="G84" s="4"/>
      <c r="H84" s="4"/>
      <c r="I84" s="4">
        <v>1353007</v>
      </c>
      <c r="J84" s="4">
        <v>12041002</v>
      </c>
      <c r="K84" s="4">
        <f t="shared" si="4"/>
        <v>421435.07000000007</v>
      </c>
      <c r="L84" s="4">
        <f t="shared" si="5"/>
        <v>931571.92999999993</v>
      </c>
      <c r="M84" s="4">
        <f t="shared" si="6"/>
        <v>931571.92999999993</v>
      </c>
    </row>
    <row r="85" spans="1:13" x14ac:dyDescent="0.2">
      <c r="A85" s="2" t="s">
        <v>279</v>
      </c>
      <c r="B85" s="3">
        <v>21678</v>
      </c>
      <c r="C85" s="2" t="s">
        <v>21</v>
      </c>
      <c r="D85" s="2" t="s">
        <v>35</v>
      </c>
      <c r="E85" s="2">
        <v>2019</v>
      </c>
      <c r="F85" s="4">
        <v>808392</v>
      </c>
      <c r="G85" s="4"/>
      <c r="H85" s="4"/>
      <c r="I85" s="4">
        <v>808392</v>
      </c>
      <c r="J85" s="4">
        <v>15558006</v>
      </c>
      <c r="K85" s="4">
        <f t="shared" si="4"/>
        <v>544530.21000000008</v>
      </c>
      <c r="L85" s="4">
        <f t="shared" si="5"/>
        <v>263861.78999999992</v>
      </c>
      <c r="M85" s="4">
        <f t="shared" si="6"/>
        <v>263861.78999999992</v>
      </c>
    </row>
    <row r="86" spans="1:13" x14ac:dyDescent="0.2">
      <c r="A86" s="2" t="s">
        <v>264</v>
      </c>
      <c r="B86" s="3">
        <v>21661</v>
      </c>
      <c r="C86" s="2" t="s">
        <v>21</v>
      </c>
      <c r="D86" s="2" t="s">
        <v>34</v>
      </c>
      <c r="E86" s="2">
        <v>2019</v>
      </c>
      <c r="F86" s="4">
        <v>362990</v>
      </c>
      <c r="G86" s="4">
        <v>100000</v>
      </c>
      <c r="H86" s="4"/>
      <c r="I86" s="4">
        <v>262990</v>
      </c>
      <c r="J86" s="4">
        <v>14512570</v>
      </c>
      <c r="K86" s="4">
        <f t="shared" si="4"/>
        <v>507939.95000000007</v>
      </c>
      <c r="L86" s="4">
        <f t="shared" si="5"/>
        <v>-244949.95000000007</v>
      </c>
      <c r="M86" s="4">
        <f t="shared" si="6"/>
        <v>0</v>
      </c>
    </row>
    <row r="87" spans="1:13" x14ac:dyDescent="0.2">
      <c r="A87" s="2" t="s">
        <v>214</v>
      </c>
      <c r="B87" s="3">
        <v>21601</v>
      </c>
      <c r="C87" s="2" t="s">
        <v>21</v>
      </c>
      <c r="D87" s="2" t="s">
        <v>75</v>
      </c>
      <c r="E87" s="2">
        <v>2019</v>
      </c>
      <c r="F87" s="4">
        <v>1337100</v>
      </c>
      <c r="G87" s="4"/>
      <c r="H87" s="4"/>
      <c r="I87" s="4">
        <v>1337100</v>
      </c>
      <c r="J87" s="4">
        <v>26241100</v>
      </c>
      <c r="K87" s="4">
        <f t="shared" si="4"/>
        <v>918438.50000000012</v>
      </c>
      <c r="L87" s="4">
        <f t="shared" si="5"/>
        <v>418661.49999999988</v>
      </c>
      <c r="M87" s="4">
        <f t="shared" si="6"/>
        <v>418661.49999999988</v>
      </c>
    </row>
    <row r="88" spans="1:13" x14ac:dyDescent="0.2">
      <c r="A88" s="2" t="s">
        <v>228</v>
      </c>
      <c r="B88" s="3">
        <v>21616</v>
      </c>
      <c r="C88" s="2" t="s">
        <v>21</v>
      </c>
      <c r="D88" s="2" t="s">
        <v>29</v>
      </c>
      <c r="E88" s="2">
        <v>2019</v>
      </c>
      <c r="F88" s="4">
        <v>2551110</v>
      </c>
      <c r="G88" s="4"/>
      <c r="H88" s="4"/>
      <c r="I88" s="4">
        <v>2551110</v>
      </c>
      <c r="J88" s="4">
        <v>34969840</v>
      </c>
      <c r="K88" s="4">
        <f t="shared" si="4"/>
        <v>1223944.4000000001</v>
      </c>
      <c r="L88" s="4">
        <f t="shared" si="5"/>
        <v>1327165.5999999999</v>
      </c>
      <c r="M88" s="4">
        <f t="shared" si="6"/>
        <v>1327165.5999999999</v>
      </c>
    </row>
    <row r="89" spans="1:13" x14ac:dyDescent="0.2">
      <c r="A89" s="2" t="s">
        <v>284</v>
      </c>
      <c r="B89" s="3">
        <v>21683</v>
      </c>
      <c r="C89" s="2" t="s">
        <v>21</v>
      </c>
      <c r="D89" s="2" t="s">
        <v>127</v>
      </c>
      <c r="E89" s="2">
        <v>2019</v>
      </c>
      <c r="F89" s="4">
        <v>1651870</v>
      </c>
      <c r="G89" s="4"/>
      <c r="H89" s="4"/>
      <c r="I89" s="4">
        <v>1651870</v>
      </c>
      <c r="J89" s="4">
        <v>8797750</v>
      </c>
      <c r="K89" s="4">
        <f t="shared" si="4"/>
        <v>307921.25000000006</v>
      </c>
      <c r="L89" s="4">
        <f t="shared" si="5"/>
        <v>1343948.75</v>
      </c>
      <c r="M89" s="4">
        <f t="shared" si="6"/>
        <v>1343948.75</v>
      </c>
    </row>
    <row r="90" spans="1:13" x14ac:dyDescent="0.2">
      <c r="A90" s="2" t="s">
        <v>248</v>
      </c>
      <c r="B90" s="3">
        <v>21639</v>
      </c>
      <c r="C90" s="2" t="s">
        <v>21</v>
      </c>
      <c r="D90" s="2" t="s">
        <v>31</v>
      </c>
      <c r="E90" s="2">
        <v>2019</v>
      </c>
      <c r="F90" s="4">
        <v>250000</v>
      </c>
      <c r="G90" s="4"/>
      <c r="H90" s="4"/>
      <c r="I90" s="4">
        <v>250000</v>
      </c>
      <c r="J90" s="4">
        <v>32290870</v>
      </c>
      <c r="K90" s="4">
        <f t="shared" si="4"/>
        <v>1130180.4500000002</v>
      </c>
      <c r="L90" s="4">
        <f t="shared" si="5"/>
        <v>-880180.45000000019</v>
      </c>
      <c r="M90" s="4">
        <f t="shared" si="6"/>
        <v>0</v>
      </c>
    </row>
    <row r="91" spans="1:13" x14ac:dyDescent="0.2">
      <c r="A91" s="2" t="s">
        <v>313</v>
      </c>
      <c r="B91" s="3">
        <v>41885</v>
      </c>
      <c r="C91" s="2" t="s">
        <v>21</v>
      </c>
      <c r="D91" s="2" t="s">
        <v>152</v>
      </c>
      <c r="E91" s="2">
        <v>2019</v>
      </c>
      <c r="F91" s="4">
        <v>245000</v>
      </c>
      <c r="G91" s="4"/>
      <c r="H91" s="4"/>
      <c r="I91" s="4">
        <v>245000</v>
      </c>
      <c r="J91" s="4">
        <v>9574410</v>
      </c>
      <c r="K91" s="4">
        <f t="shared" si="4"/>
        <v>335104.35000000003</v>
      </c>
      <c r="L91" s="4">
        <f t="shared" si="5"/>
        <v>-90104.350000000035</v>
      </c>
      <c r="M91" s="4">
        <f t="shared" si="6"/>
        <v>0</v>
      </c>
    </row>
    <row r="92" spans="1:13" x14ac:dyDescent="0.2">
      <c r="A92" s="2" t="s">
        <v>261</v>
      </c>
      <c r="B92" s="3">
        <v>21654</v>
      </c>
      <c r="C92" s="2" t="s">
        <v>21</v>
      </c>
      <c r="D92" s="2" t="s">
        <v>108</v>
      </c>
      <c r="E92" s="2">
        <v>2019</v>
      </c>
      <c r="F92" s="4">
        <v>3410121</v>
      </c>
      <c r="G92" s="4"/>
      <c r="H92" s="4"/>
      <c r="I92" s="4">
        <v>3410121</v>
      </c>
      <c r="J92" s="4">
        <v>22314959</v>
      </c>
      <c r="K92" s="4">
        <f t="shared" si="4"/>
        <v>781023.56500000006</v>
      </c>
      <c r="L92" s="4">
        <f t="shared" si="5"/>
        <v>2629097.4350000001</v>
      </c>
      <c r="M92" s="4">
        <f t="shared" si="6"/>
        <v>2629097.4350000001</v>
      </c>
    </row>
    <row r="93" spans="1:13" x14ac:dyDescent="0.2">
      <c r="A93" s="2" t="s">
        <v>177</v>
      </c>
      <c r="B93" s="3">
        <v>21443</v>
      </c>
      <c r="C93" s="2" t="s">
        <v>21</v>
      </c>
      <c r="D93" s="2" t="s">
        <v>23</v>
      </c>
      <c r="E93" s="2">
        <v>2019</v>
      </c>
      <c r="F93" s="4">
        <v>677678</v>
      </c>
      <c r="G93" s="4"/>
      <c r="H93" s="4"/>
      <c r="I93" s="4">
        <v>677678</v>
      </c>
      <c r="J93" s="4">
        <v>6136857</v>
      </c>
      <c r="K93" s="4">
        <f t="shared" si="4"/>
        <v>250000</v>
      </c>
      <c r="L93" s="4">
        <f t="shared" si="5"/>
        <v>427678</v>
      </c>
      <c r="M93" s="4">
        <f t="shared" si="6"/>
        <v>427678</v>
      </c>
    </row>
    <row r="94" spans="1:13" x14ac:dyDescent="0.2">
      <c r="A94" s="2" t="s">
        <v>257</v>
      </c>
      <c r="B94" s="3">
        <v>21650</v>
      </c>
      <c r="C94" s="2" t="s">
        <v>21</v>
      </c>
      <c r="D94" s="2" t="s">
        <v>107</v>
      </c>
      <c r="E94" s="2">
        <v>2019</v>
      </c>
      <c r="F94" s="4">
        <v>287563</v>
      </c>
      <c r="G94" s="4"/>
      <c r="H94" s="4"/>
      <c r="I94" s="4">
        <v>287563</v>
      </c>
      <c r="J94" s="4">
        <v>7720706</v>
      </c>
      <c r="K94" s="4">
        <f t="shared" si="4"/>
        <v>270224.71000000002</v>
      </c>
      <c r="L94" s="4">
        <f t="shared" si="5"/>
        <v>17338.289999999979</v>
      </c>
      <c r="M94" s="4">
        <f t="shared" si="6"/>
        <v>17338.289999999979</v>
      </c>
    </row>
    <row r="95" spans="1:13" x14ac:dyDescent="0.2">
      <c r="A95" s="2" t="s">
        <v>185</v>
      </c>
      <c r="B95" s="3">
        <v>21453</v>
      </c>
      <c r="C95" s="2" t="s">
        <v>21</v>
      </c>
      <c r="D95" s="2" t="s">
        <v>53</v>
      </c>
      <c r="E95" s="2">
        <v>2019</v>
      </c>
      <c r="F95" s="4">
        <v>1144550</v>
      </c>
      <c r="G95" s="4"/>
      <c r="H95" s="4"/>
      <c r="I95" s="4">
        <v>1144550</v>
      </c>
      <c r="J95" s="4">
        <v>11539770</v>
      </c>
      <c r="K95" s="4">
        <f t="shared" si="4"/>
        <v>403891.95</v>
      </c>
      <c r="L95" s="4">
        <f t="shared" si="5"/>
        <v>740658.05</v>
      </c>
      <c r="M95" s="4">
        <f t="shared" si="6"/>
        <v>740658.05</v>
      </c>
    </row>
    <row r="96" spans="1:13" x14ac:dyDescent="0.2">
      <c r="A96" s="2" t="s">
        <v>285</v>
      </c>
      <c r="B96" s="3">
        <v>21684</v>
      </c>
      <c r="C96" s="2" t="s">
        <v>21</v>
      </c>
      <c r="D96" s="2" t="s">
        <v>128</v>
      </c>
      <c r="E96" s="2">
        <v>2019</v>
      </c>
      <c r="F96" s="4">
        <v>3607990</v>
      </c>
      <c r="G96" s="4"/>
      <c r="H96" s="4"/>
      <c r="I96" s="4">
        <v>3607990</v>
      </c>
      <c r="J96" s="4">
        <v>15811750</v>
      </c>
      <c r="K96" s="4">
        <f t="shared" si="4"/>
        <v>553411.25</v>
      </c>
      <c r="L96" s="4">
        <f t="shared" si="5"/>
        <v>3054578.75</v>
      </c>
      <c r="M96" s="4">
        <f t="shared" si="6"/>
        <v>3054578.75</v>
      </c>
    </row>
    <row r="97" spans="1:13" x14ac:dyDescent="0.2">
      <c r="A97" s="2" t="s">
        <v>234</v>
      </c>
      <c r="B97" s="3">
        <v>21623</v>
      </c>
      <c r="C97" s="2" t="s">
        <v>21</v>
      </c>
      <c r="D97" s="2" t="s">
        <v>92</v>
      </c>
      <c r="E97" s="2">
        <v>2019</v>
      </c>
      <c r="F97" s="4">
        <v>1680183</v>
      </c>
      <c r="G97" s="4"/>
      <c r="H97" s="4"/>
      <c r="I97" s="4">
        <v>1680183</v>
      </c>
      <c r="J97" s="4">
        <v>13871613</v>
      </c>
      <c r="K97" s="4">
        <f t="shared" si="4"/>
        <v>485506.45500000007</v>
      </c>
      <c r="L97" s="4">
        <f t="shared" si="5"/>
        <v>1194676.5449999999</v>
      </c>
      <c r="M97" s="4">
        <f t="shared" si="6"/>
        <v>1194676.5449999999</v>
      </c>
    </row>
    <row r="98" spans="1:13" x14ac:dyDescent="0.2">
      <c r="A98" s="2" t="s">
        <v>274</v>
      </c>
      <c r="B98" s="3">
        <v>21671</v>
      </c>
      <c r="C98" s="2" t="s">
        <v>21</v>
      </c>
      <c r="D98" s="2" t="s">
        <v>120</v>
      </c>
      <c r="E98" s="2">
        <v>2019</v>
      </c>
      <c r="F98" s="4">
        <v>37058</v>
      </c>
      <c r="G98" s="4"/>
      <c r="H98" s="4"/>
      <c r="I98" s="4">
        <v>37058</v>
      </c>
      <c r="J98" s="4">
        <v>6828174</v>
      </c>
      <c r="K98" s="4">
        <f t="shared" ref="K98:K129" si="7">MAX(3.5%*J98,250000)</f>
        <v>250000</v>
      </c>
      <c r="L98" s="4">
        <f t="shared" si="5"/>
        <v>-212942</v>
      </c>
      <c r="M98" s="4">
        <f t="shared" si="6"/>
        <v>0</v>
      </c>
    </row>
    <row r="99" spans="1:13" x14ac:dyDescent="0.2">
      <c r="A99" s="2" t="s">
        <v>260</v>
      </c>
      <c r="B99" s="3">
        <v>21653</v>
      </c>
      <c r="C99" s="2" t="s">
        <v>21</v>
      </c>
      <c r="D99" s="2" t="s">
        <v>33</v>
      </c>
      <c r="E99" s="2">
        <v>2019</v>
      </c>
      <c r="F99" s="4">
        <v>-28044</v>
      </c>
      <c r="G99" s="4"/>
      <c r="H99" s="4"/>
      <c r="I99" s="4">
        <v>-28044</v>
      </c>
      <c r="J99" s="4">
        <v>21669365</v>
      </c>
      <c r="K99" s="4">
        <f t="shared" si="7"/>
        <v>758427.77500000002</v>
      </c>
      <c r="L99" s="4">
        <f t="shared" si="5"/>
        <v>-786471.77500000002</v>
      </c>
      <c r="M99" s="4">
        <f t="shared" si="6"/>
        <v>0</v>
      </c>
    </row>
    <row r="100" spans="1:13" x14ac:dyDescent="0.2">
      <c r="A100" s="2" t="s">
        <v>179</v>
      </c>
      <c r="B100" s="3">
        <v>21445</v>
      </c>
      <c r="C100" s="2" t="s">
        <v>21</v>
      </c>
      <c r="D100" s="2" t="s">
        <v>48</v>
      </c>
      <c r="E100" s="2">
        <v>2019</v>
      </c>
      <c r="F100" s="4">
        <v>2345332</v>
      </c>
      <c r="G100" s="4"/>
      <c r="H100" s="4"/>
      <c r="I100" s="4">
        <v>2345332</v>
      </c>
      <c r="J100" s="4">
        <v>22869100</v>
      </c>
      <c r="K100" s="4">
        <f t="shared" si="7"/>
        <v>800418.50000000012</v>
      </c>
      <c r="L100" s="4">
        <f t="shared" si="5"/>
        <v>1544913.5</v>
      </c>
      <c r="M100" s="4">
        <f t="shared" si="6"/>
        <v>1544913.5</v>
      </c>
    </row>
    <row r="101" spans="1:13" x14ac:dyDescent="0.2">
      <c r="A101" s="2" t="s">
        <v>310</v>
      </c>
      <c r="B101" s="3">
        <v>41489</v>
      </c>
      <c r="C101" s="2" t="s">
        <v>21</v>
      </c>
      <c r="D101" s="2" t="s">
        <v>149</v>
      </c>
      <c r="E101" s="2">
        <v>2019</v>
      </c>
      <c r="F101" s="4">
        <v>1862508</v>
      </c>
      <c r="G101" s="4"/>
      <c r="H101" s="4"/>
      <c r="I101" s="4">
        <v>1862508</v>
      </c>
      <c r="J101" s="4">
        <v>39680981</v>
      </c>
      <c r="K101" s="4">
        <f t="shared" si="7"/>
        <v>1388834.3350000002</v>
      </c>
      <c r="L101" s="4">
        <f t="shared" si="5"/>
        <v>473673.6649999998</v>
      </c>
      <c r="M101" s="4">
        <f t="shared" si="6"/>
        <v>473673.6649999998</v>
      </c>
    </row>
    <row r="102" spans="1:13" x14ac:dyDescent="0.2">
      <c r="A102" s="2" t="s">
        <v>165</v>
      </c>
      <c r="B102" s="3">
        <v>819</v>
      </c>
      <c r="C102" s="2" t="s">
        <v>21</v>
      </c>
      <c r="D102" s="2" t="s">
        <v>37</v>
      </c>
      <c r="E102" s="2">
        <v>2019</v>
      </c>
      <c r="F102" s="4">
        <v>2574427</v>
      </c>
      <c r="G102" s="4"/>
      <c r="H102" s="4"/>
      <c r="I102" s="4">
        <v>2574427</v>
      </c>
      <c r="J102" s="4">
        <v>14236850</v>
      </c>
      <c r="K102" s="4">
        <f t="shared" si="7"/>
        <v>498289.75000000006</v>
      </c>
      <c r="L102" s="4">
        <f t="shared" si="5"/>
        <v>2076137.25</v>
      </c>
      <c r="M102" s="4">
        <f t="shared" si="6"/>
        <v>2076137.25</v>
      </c>
    </row>
    <row r="103" spans="1:13" x14ac:dyDescent="0.2">
      <c r="A103" s="2" t="s">
        <v>308</v>
      </c>
      <c r="B103" s="3">
        <v>41369</v>
      </c>
      <c r="C103" s="2" t="s">
        <v>21</v>
      </c>
      <c r="D103" s="2" t="s">
        <v>147</v>
      </c>
      <c r="E103" s="2">
        <v>2019</v>
      </c>
      <c r="F103" s="4">
        <v>5584642</v>
      </c>
      <c r="G103" s="4"/>
      <c r="H103" s="4"/>
      <c r="I103" s="4">
        <v>5584642</v>
      </c>
      <c r="J103" s="4">
        <v>18379654</v>
      </c>
      <c r="K103" s="4">
        <f t="shared" si="7"/>
        <v>643287.89</v>
      </c>
      <c r="L103" s="4">
        <f t="shared" si="5"/>
        <v>4941354.1100000003</v>
      </c>
      <c r="M103" s="4">
        <f t="shared" si="6"/>
        <v>4941354.1100000003</v>
      </c>
    </row>
    <row r="104" spans="1:13" x14ac:dyDescent="0.2">
      <c r="A104" s="2" t="s">
        <v>318</v>
      </c>
      <c r="B104" s="3">
        <v>42643</v>
      </c>
      <c r="C104" s="2" t="s">
        <v>21</v>
      </c>
      <c r="D104" s="2" t="s">
        <v>319</v>
      </c>
      <c r="E104" s="2">
        <v>2019</v>
      </c>
      <c r="F104" s="4">
        <v>1359565</v>
      </c>
      <c r="G104" s="4">
        <v>72337</v>
      </c>
      <c r="H104" s="4"/>
      <c r="I104" s="4">
        <v>1287228</v>
      </c>
      <c r="J104" s="4">
        <v>10639964</v>
      </c>
      <c r="K104" s="4">
        <f t="shared" si="7"/>
        <v>372398.74000000005</v>
      </c>
      <c r="L104" s="4">
        <f t="shared" si="5"/>
        <v>914829.26</v>
      </c>
      <c r="M104" s="4">
        <f t="shared" si="6"/>
        <v>914829.26</v>
      </c>
    </row>
    <row r="105" spans="1:13" x14ac:dyDescent="0.2">
      <c r="A105" s="2" t="s">
        <v>244</v>
      </c>
      <c r="B105" s="3">
        <v>21635</v>
      </c>
      <c r="C105" s="2" t="s">
        <v>21</v>
      </c>
      <c r="D105" s="2" t="s">
        <v>245</v>
      </c>
      <c r="E105" s="2">
        <v>2019</v>
      </c>
      <c r="F105" s="4">
        <v>1313734</v>
      </c>
      <c r="G105" s="4"/>
      <c r="H105" s="4"/>
      <c r="I105" s="4">
        <v>1313734</v>
      </c>
      <c r="J105" s="4">
        <v>14294846</v>
      </c>
      <c r="K105" s="4">
        <f t="shared" si="7"/>
        <v>500319.61000000004</v>
      </c>
      <c r="L105" s="4">
        <f t="shared" si="5"/>
        <v>813414.3899999999</v>
      </c>
      <c r="M105" s="4">
        <f t="shared" si="6"/>
        <v>813414.3899999999</v>
      </c>
    </row>
    <row r="106" spans="1:13" x14ac:dyDescent="0.2">
      <c r="A106" s="2" t="s">
        <v>169</v>
      </c>
      <c r="B106" s="3">
        <v>21433</v>
      </c>
      <c r="C106" s="2" t="s">
        <v>21</v>
      </c>
      <c r="D106" s="2" t="s">
        <v>170</v>
      </c>
      <c r="E106" s="2">
        <v>2019</v>
      </c>
      <c r="F106" s="4">
        <v>2419090</v>
      </c>
      <c r="G106" s="4"/>
      <c r="H106" s="4"/>
      <c r="I106" s="4">
        <v>2419090</v>
      </c>
      <c r="J106" s="4">
        <v>25218997</v>
      </c>
      <c r="K106" s="4">
        <f t="shared" si="7"/>
        <v>882664.89500000014</v>
      </c>
      <c r="L106" s="4">
        <f t="shared" si="5"/>
        <v>1536425.105</v>
      </c>
      <c r="M106" s="4">
        <f t="shared" si="6"/>
        <v>1536425.105</v>
      </c>
    </row>
    <row r="107" spans="1:13" x14ac:dyDescent="0.2">
      <c r="A107" s="2" t="s">
        <v>315</v>
      </c>
      <c r="B107" s="3">
        <v>42516</v>
      </c>
      <c r="C107" s="2" t="s">
        <v>21</v>
      </c>
      <c r="D107" s="2" t="s">
        <v>154</v>
      </c>
      <c r="E107" s="2">
        <v>2019</v>
      </c>
      <c r="F107" s="4">
        <v>2806308</v>
      </c>
      <c r="G107" s="4"/>
      <c r="H107" s="4"/>
      <c r="I107" s="4">
        <v>2806308</v>
      </c>
      <c r="J107" s="4">
        <v>20462384</v>
      </c>
      <c r="K107" s="4">
        <f t="shared" si="7"/>
        <v>716183.44000000006</v>
      </c>
      <c r="L107" s="4">
        <f t="shared" si="5"/>
        <v>2090124.56</v>
      </c>
      <c r="M107" s="4">
        <f t="shared" si="6"/>
        <v>2090124.56</v>
      </c>
    </row>
    <row r="108" spans="1:13" x14ac:dyDescent="0.2">
      <c r="A108" s="2" t="s">
        <v>252</v>
      </c>
      <c r="B108" s="3">
        <v>21644</v>
      </c>
      <c r="C108" s="2" t="s">
        <v>21</v>
      </c>
      <c r="D108" s="2" t="s">
        <v>105</v>
      </c>
      <c r="E108" s="2">
        <v>2019</v>
      </c>
      <c r="F108" s="4">
        <v>600144</v>
      </c>
      <c r="G108" s="4"/>
      <c r="H108" s="4"/>
      <c r="I108" s="4">
        <v>600144</v>
      </c>
      <c r="J108" s="4">
        <v>14722583</v>
      </c>
      <c r="K108" s="4">
        <f t="shared" si="7"/>
        <v>515290.40500000003</v>
      </c>
      <c r="L108" s="4">
        <f t="shared" si="5"/>
        <v>84853.594999999972</v>
      </c>
      <c r="M108" s="4">
        <f t="shared" si="6"/>
        <v>84853.594999999972</v>
      </c>
    </row>
    <row r="109" spans="1:13" x14ac:dyDescent="0.2">
      <c r="A109" s="2" t="s">
        <v>230</v>
      </c>
      <c r="B109" s="3">
        <v>21618</v>
      </c>
      <c r="C109" s="2" t="s">
        <v>21</v>
      </c>
      <c r="D109" s="2" t="s">
        <v>88</v>
      </c>
      <c r="E109" s="2">
        <v>2019</v>
      </c>
      <c r="F109" s="4">
        <v>841247</v>
      </c>
      <c r="G109" s="4"/>
      <c r="H109" s="4"/>
      <c r="I109" s="4">
        <v>841247</v>
      </c>
      <c r="J109" s="4">
        <v>8145335</v>
      </c>
      <c r="K109" s="4">
        <f t="shared" si="7"/>
        <v>285086.72500000003</v>
      </c>
      <c r="L109" s="4">
        <f t="shared" si="5"/>
        <v>556160.27499999991</v>
      </c>
      <c r="M109" s="4">
        <f t="shared" si="6"/>
        <v>556160.27499999991</v>
      </c>
    </row>
    <row r="110" spans="1:13" x14ac:dyDescent="0.2">
      <c r="A110" s="2" t="s">
        <v>312</v>
      </c>
      <c r="B110" s="3">
        <v>41786</v>
      </c>
      <c r="C110" s="2" t="s">
        <v>21</v>
      </c>
      <c r="D110" s="2" t="s">
        <v>151</v>
      </c>
      <c r="E110" s="2">
        <v>2019</v>
      </c>
      <c r="F110" s="4">
        <v>772082</v>
      </c>
      <c r="G110" s="4"/>
      <c r="H110" s="4"/>
      <c r="I110" s="4">
        <v>772082</v>
      </c>
      <c r="J110" s="4">
        <v>13581389</v>
      </c>
      <c r="K110" s="4">
        <f t="shared" si="7"/>
        <v>475348.61500000005</v>
      </c>
      <c r="L110" s="4">
        <f t="shared" si="5"/>
        <v>296733.38499999995</v>
      </c>
      <c r="M110" s="4">
        <f t="shared" si="6"/>
        <v>296733.38499999995</v>
      </c>
    </row>
    <row r="111" spans="1:13" x14ac:dyDescent="0.2">
      <c r="A111" s="2" t="s">
        <v>275</v>
      </c>
      <c r="B111" s="3">
        <v>21674</v>
      </c>
      <c r="C111" s="2" t="s">
        <v>21</v>
      </c>
      <c r="D111" s="2" t="s">
        <v>121</v>
      </c>
      <c r="E111" s="2">
        <v>2019</v>
      </c>
      <c r="F111" s="4">
        <v>1007398</v>
      </c>
      <c r="G111" s="4"/>
      <c r="H111" s="4"/>
      <c r="I111" s="4">
        <v>1007398</v>
      </c>
      <c r="J111" s="4">
        <v>13606174</v>
      </c>
      <c r="K111" s="4">
        <f t="shared" si="7"/>
        <v>476216.09</v>
      </c>
      <c r="L111" s="4">
        <f t="shared" si="5"/>
        <v>531181.90999999992</v>
      </c>
      <c r="M111" s="4">
        <f t="shared" si="6"/>
        <v>531181.90999999992</v>
      </c>
    </row>
    <row r="112" spans="1:13" x14ac:dyDescent="0.2">
      <c r="A112" s="2" t="s">
        <v>178</v>
      </c>
      <c r="B112" s="3">
        <v>21444</v>
      </c>
      <c r="C112" s="2" t="s">
        <v>21</v>
      </c>
      <c r="D112" s="2" t="s">
        <v>47</v>
      </c>
      <c r="E112" s="2">
        <v>2019</v>
      </c>
      <c r="F112" s="4">
        <v>1126158</v>
      </c>
      <c r="G112" s="4"/>
      <c r="H112" s="4"/>
      <c r="I112" s="4">
        <v>1126158</v>
      </c>
      <c r="J112" s="4">
        <v>17598832</v>
      </c>
      <c r="K112" s="4">
        <f t="shared" si="7"/>
        <v>615959.12000000011</v>
      </c>
      <c r="L112" s="4">
        <f t="shared" si="5"/>
        <v>510198.87999999989</v>
      </c>
      <c r="M112" s="4">
        <f t="shared" si="6"/>
        <v>510198.87999999989</v>
      </c>
    </row>
    <row r="113" spans="1:13" x14ac:dyDescent="0.2">
      <c r="A113" s="2" t="s">
        <v>307</v>
      </c>
      <c r="B113" s="3">
        <v>41326</v>
      </c>
      <c r="C113" s="2" t="s">
        <v>21</v>
      </c>
      <c r="D113" s="2" t="s">
        <v>146</v>
      </c>
      <c r="E113" s="2">
        <v>2019</v>
      </c>
      <c r="F113" s="4">
        <v>5370146</v>
      </c>
      <c r="G113" s="4"/>
      <c r="H113" s="4"/>
      <c r="I113" s="4">
        <v>5370146</v>
      </c>
      <c r="J113" s="4">
        <v>21814707</v>
      </c>
      <c r="K113" s="4">
        <f t="shared" si="7"/>
        <v>763514.74500000011</v>
      </c>
      <c r="L113" s="4">
        <f t="shared" si="5"/>
        <v>4606631.2549999999</v>
      </c>
      <c r="M113" s="4">
        <f t="shared" si="6"/>
        <v>4606631.2549999999</v>
      </c>
    </row>
    <row r="114" spans="1:13" x14ac:dyDescent="0.2">
      <c r="A114" s="2" t="s">
        <v>301</v>
      </c>
      <c r="B114" s="3">
        <v>21702</v>
      </c>
      <c r="C114" s="2" t="s">
        <v>21</v>
      </c>
      <c r="D114" s="2" t="s">
        <v>140</v>
      </c>
      <c r="E114" s="2">
        <v>2019</v>
      </c>
      <c r="F114" s="4">
        <v>1168084</v>
      </c>
      <c r="G114" s="4"/>
      <c r="H114" s="4"/>
      <c r="I114" s="4">
        <v>1168084</v>
      </c>
      <c r="J114" s="4">
        <v>10599045</v>
      </c>
      <c r="K114" s="4">
        <f t="shared" si="7"/>
        <v>370966.57500000001</v>
      </c>
      <c r="L114" s="4">
        <f t="shared" si="5"/>
        <v>797117.42500000005</v>
      </c>
      <c r="M114" s="4">
        <f t="shared" si="6"/>
        <v>797117.42500000005</v>
      </c>
    </row>
    <row r="115" spans="1:13" x14ac:dyDescent="0.2">
      <c r="A115" s="2" t="s">
        <v>321</v>
      </c>
      <c r="B115" s="3">
        <v>42646</v>
      </c>
      <c r="C115" s="2" t="s">
        <v>21</v>
      </c>
      <c r="D115" s="2" t="s">
        <v>158</v>
      </c>
      <c r="E115" s="2">
        <v>2019</v>
      </c>
      <c r="F115" s="4">
        <v>2942753</v>
      </c>
      <c r="G115" s="4"/>
      <c r="H115" s="4"/>
      <c r="I115" s="4">
        <v>2942753</v>
      </c>
      <c r="J115" s="4">
        <v>23386180</v>
      </c>
      <c r="K115" s="4">
        <f t="shared" si="7"/>
        <v>818516.3</v>
      </c>
      <c r="L115" s="4">
        <f t="shared" si="5"/>
        <v>2124236.7000000002</v>
      </c>
      <c r="M115" s="4">
        <f t="shared" si="6"/>
        <v>2124236.7000000002</v>
      </c>
    </row>
    <row r="116" spans="1:13" x14ac:dyDescent="0.2">
      <c r="A116" s="2" t="s">
        <v>292</v>
      </c>
      <c r="B116" s="3">
        <v>21693</v>
      </c>
      <c r="C116" s="2" t="s">
        <v>21</v>
      </c>
      <c r="D116" s="2" t="s">
        <v>134</v>
      </c>
      <c r="E116" s="2">
        <v>2019</v>
      </c>
      <c r="F116" s="4">
        <v>5321021</v>
      </c>
      <c r="G116" s="4"/>
      <c r="H116" s="4"/>
      <c r="I116" s="4">
        <v>5321021</v>
      </c>
      <c r="J116" s="4">
        <v>18415942</v>
      </c>
      <c r="K116" s="4">
        <f t="shared" si="7"/>
        <v>644557.97000000009</v>
      </c>
      <c r="L116" s="4">
        <f t="shared" si="5"/>
        <v>4676463.03</v>
      </c>
      <c r="M116" s="4">
        <f t="shared" si="6"/>
        <v>4676463.03</v>
      </c>
    </row>
    <row r="117" spans="1:13" x14ac:dyDescent="0.2">
      <c r="A117" s="2" t="s">
        <v>210</v>
      </c>
      <c r="B117" s="3">
        <v>21597</v>
      </c>
      <c r="C117" s="2" t="s">
        <v>21</v>
      </c>
      <c r="D117" s="2" t="s">
        <v>71</v>
      </c>
      <c r="E117" s="2">
        <v>2019</v>
      </c>
      <c r="F117" s="4">
        <v>1617774</v>
      </c>
      <c r="G117" s="4"/>
      <c r="H117" s="4"/>
      <c r="I117" s="4">
        <v>1617774</v>
      </c>
      <c r="J117" s="4">
        <v>10420608</v>
      </c>
      <c r="K117" s="4">
        <f t="shared" si="7"/>
        <v>364721.28</v>
      </c>
      <c r="L117" s="4">
        <f t="shared" si="5"/>
        <v>1253052.72</v>
      </c>
      <c r="M117" s="4">
        <f t="shared" si="6"/>
        <v>1253052.72</v>
      </c>
    </row>
    <row r="118" spans="1:13" x14ac:dyDescent="0.2">
      <c r="A118" s="2" t="s">
        <v>246</v>
      </c>
      <c r="B118" s="3">
        <v>21636</v>
      </c>
      <c r="C118" s="2" t="s">
        <v>21</v>
      </c>
      <c r="D118" s="2" t="s">
        <v>100</v>
      </c>
      <c r="E118" s="2">
        <v>2019</v>
      </c>
      <c r="F118" s="4">
        <v>10916082</v>
      </c>
      <c r="G118" s="4"/>
      <c r="H118" s="4"/>
      <c r="I118" s="4">
        <v>10916082</v>
      </c>
      <c r="J118" s="4">
        <v>69179717</v>
      </c>
      <c r="K118" s="4">
        <f t="shared" si="7"/>
        <v>2421290.0950000002</v>
      </c>
      <c r="L118" s="4">
        <f t="shared" si="5"/>
        <v>8494791.9049999993</v>
      </c>
      <c r="M118" s="4">
        <f t="shared" si="6"/>
        <v>8494791.9049999993</v>
      </c>
    </row>
    <row r="119" spans="1:13" x14ac:dyDescent="0.2">
      <c r="A119" s="2" t="s">
        <v>233</v>
      </c>
      <c r="B119" s="3">
        <v>21622</v>
      </c>
      <c r="C119" s="2" t="s">
        <v>21</v>
      </c>
      <c r="D119" s="2" t="s">
        <v>91</v>
      </c>
      <c r="E119" s="2">
        <v>2019</v>
      </c>
      <c r="F119" s="4">
        <v>3321220</v>
      </c>
      <c r="G119" s="4"/>
      <c r="H119" s="4"/>
      <c r="I119" s="4">
        <v>3321220</v>
      </c>
      <c r="J119" s="4">
        <v>21380317</v>
      </c>
      <c r="K119" s="4">
        <f t="shared" si="7"/>
        <v>748311.09500000009</v>
      </c>
      <c r="L119" s="4">
        <f t="shared" si="5"/>
        <v>2572908.9049999998</v>
      </c>
      <c r="M119" s="4">
        <f t="shared" si="6"/>
        <v>2572908.9049999998</v>
      </c>
    </row>
    <row r="120" spans="1:13" x14ac:dyDescent="0.2">
      <c r="A120" s="2" t="s">
        <v>251</v>
      </c>
      <c r="B120" s="3">
        <v>21643</v>
      </c>
      <c r="C120" s="2" t="s">
        <v>21</v>
      </c>
      <c r="D120" s="2" t="s">
        <v>104</v>
      </c>
      <c r="E120" s="2">
        <v>2019</v>
      </c>
      <c r="F120" s="4">
        <v>1094779</v>
      </c>
      <c r="G120" s="4"/>
      <c r="H120" s="4"/>
      <c r="I120" s="4">
        <v>1094779</v>
      </c>
      <c r="J120" s="4">
        <v>18129096</v>
      </c>
      <c r="K120" s="4">
        <f t="shared" si="7"/>
        <v>634518.3600000001</v>
      </c>
      <c r="L120" s="4">
        <f t="shared" si="5"/>
        <v>460260.6399999999</v>
      </c>
      <c r="M120" s="4">
        <f t="shared" si="6"/>
        <v>460260.6399999999</v>
      </c>
    </row>
    <row r="121" spans="1:13" x14ac:dyDescent="0.2">
      <c r="A121" s="2" t="s">
        <v>305</v>
      </c>
      <c r="B121" s="3">
        <v>41272</v>
      </c>
      <c r="C121" s="2" t="s">
        <v>21</v>
      </c>
      <c r="D121" s="2" t="s">
        <v>144</v>
      </c>
      <c r="E121" s="2">
        <v>2019</v>
      </c>
      <c r="F121" s="4">
        <v>3493808</v>
      </c>
      <c r="G121" s="4"/>
      <c r="H121" s="4"/>
      <c r="I121" s="4">
        <v>3493808</v>
      </c>
      <c r="J121" s="4">
        <v>17433729</v>
      </c>
      <c r="K121" s="4">
        <f t="shared" si="7"/>
        <v>610180.51500000001</v>
      </c>
      <c r="L121" s="4">
        <f t="shared" si="5"/>
        <v>2883627.4849999999</v>
      </c>
      <c r="M121" s="4">
        <f t="shared" si="6"/>
        <v>2883627.4849999999</v>
      </c>
    </row>
    <row r="122" spans="1:13" x14ac:dyDescent="0.2">
      <c r="A122" s="2" t="s">
        <v>172</v>
      </c>
      <c r="B122" s="3">
        <v>21436</v>
      </c>
      <c r="C122" s="2" t="s">
        <v>21</v>
      </c>
      <c r="D122" s="2" t="s">
        <v>42</v>
      </c>
      <c r="E122" s="2">
        <v>2019</v>
      </c>
      <c r="F122" s="4">
        <v>3620531</v>
      </c>
      <c r="G122" s="4"/>
      <c r="H122" s="4"/>
      <c r="I122" s="4">
        <v>3620531</v>
      </c>
      <c r="J122" s="4">
        <v>20126362</v>
      </c>
      <c r="K122" s="4">
        <f t="shared" si="7"/>
        <v>704422.67</v>
      </c>
      <c r="L122" s="4">
        <f t="shared" si="5"/>
        <v>2916108.33</v>
      </c>
      <c r="M122" s="4">
        <f t="shared" si="6"/>
        <v>2916108.33</v>
      </c>
    </row>
    <row r="123" spans="1:13" x14ac:dyDescent="0.2">
      <c r="A123" s="2" t="s">
        <v>265</v>
      </c>
      <c r="B123" s="3">
        <v>21662</v>
      </c>
      <c r="C123" s="2" t="s">
        <v>21</v>
      </c>
      <c r="D123" s="2" t="s">
        <v>111</v>
      </c>
      <c r="E123" s="2">
        <v>2019</v>
      </c>
      <c r="F123" s="4">
        <v>1598007</v>
      </c>
      <c r="G123" s="4"/>
      <c r="H123" s="4"/>
      <c r="I123" s="4">
        <v>1598007</v>
      </c>
      <c r="J123" s="4">
        <v>11973032</v>
      </c>
      <c r="K123" s="4">
        <f t="shared" si="7"/>
        <v>419056.12000000005</v>
      </c>
      <c r="L123" s="4">
        <f t="shared" si="5"/>
        <v>1178950.8799999999</v>
      </c>
      <c r="M123" s="4">
        <f t="shared" si="6"/>
        <v>1178950.8799999999</v>
      </c>
    </row>
    <row r="124" spans="1:13" x14ac:dyDescent="0.2">
      <c r="A124" s="2" t="s">
        <v>303</v>
      </c>
      <c r="B124" s="3">
        <v>21706</v>
      </c>
      <c r="C124" s="2" t="s">
        <v>21</v>
      </c>
      <c r="D124" s="2" t="s">
        <v>142</v>
      </c>
      <c r="E124" s="2">
        <v>2019</v>
      </c>
      <c r="F124" s="4">
        <v>1306356</v>
      </c>
      <c r="G124" s="4"/>
      <c r="H124" s="4"/>
      <c r="I124" s="4">
        <v>1306356</v>
      </c>
      <c r="J124" s="4">
        <v>9513835</v>
      </c>
      <c r="K124" s="4">
        <f t="shared" si="7"/>
        <v>332984.22500000003</v>
      </c>
      <c r="L124" s="4">
        <f t="shared" si="5"/>
        <v>973371.77499999991</v>
      </c>
      <c r="M124" s="4">
        <f t="shared" si="6"/>
        <v>973371.77499999991</v>
      </c>
    </row>
    <row r="125" spans="1:13" x14ac:dyDescent="0.2">
      <c r="A125" s="2" t="s">
        <v>176</v>
      </c>
      <c r="B125" s="3">
        <v>21442</v>
      </c>
      <c r="C125" s="2" t="s">
        <v>21</v>
      </c>
      <c r="D125" s="2" t="s">
        <v>46</v>
      </c>
      <c r="E125" s="2">
        <v>2019</v>
      </c>
      <c r="F125" s="4">
        <v>438175</v>
      </c>
      <c r="G125" s="4"/>
      <c r="H125" s="4"/>
      <c r="I125" s="4">
        <v>438175</v>
      </c>
      <c r="J125" s="4">
        <v>3709204</v>
      </c>
      <c r="K125" s="4">
        <f t="shared" si="7"/>
        <v>250000</v>
      </c>
      <c r="L125" s="4">
        <f t="shared" si="5"/>
        <v>188175</v>
      </c>
      <c r="M125" s="4">
        <f t="shared" si="6"/>
        <v>188175</v>
      </c>
    </row>
    <row r="126" spans="1:13" x14ac:dyDescent="0.2">
      <c r="A126" s="2" t="s">
        <v>166</v>
      </c>
      <c r="B126" s="3">
        <v>15765</v>
      </c>
      <c r="C126" s="2" t="s">
        <v>21</v>
      </c>
      <c r="D126" s="2" t="s">
        <v>38</v>
      </c>
      <c r="E126" s="2">
        <v>2019</v>
      </c>
      <c r="F126" s="4">
        <v>3104062</v>
      </c>
      <c r="G126" s="4"/>
      <c r="H126" s="4"/>
      <c r="I126" s="4">
        <v>3104062</v>
      </c>
      <c r="J126" s="4">
        <v>46245686</v>
      </c>
      <c r="K126" s="4">
        <f t="shared" si="7"/>
        <v>1618599.0100000002</v>
      </c>
      <c r="L126" s="4">
        <f t="shared" si="5"/>
        <v>1485462.9899999998</v>
      </c>
      <c r="M126" s="4">
        <f t="shared" si="6"/>
        <v>1485462.9899999998</v>
      </c>
    </row>
    <row r="127" spans="1:13" x14ac:dyDescent="0.2">
      <c r="A127" s="2" t="s">
        <v>316</v>
      </c>
      <c r="B127" s="3">
        <v>42522</v>
      </c>
      <c r="C127" s="2" t="s">
        <v>21</v>
      </c>
      <c r="D127" s="2" t="s">
        <v>155</v>
      </c>
      <c r="E127" s="2">
        <v>2019</v>
      </c>
      <c r="F127" s="4">
        <v>509680</v>
      </c>
      <c r="G127" s="4"/>
      <c r="H127" s="4"/>
      <c r="I127" s="4">
        <v>509680</v>
      </c>
      <c r="J127" s="4">
        <v>9850149</v>
      </c>
      <c r="K127" s="4">
        <f t="shared" si="7"/>
        <v>344755.21500000003</v>
      </c>
      <c r="L127" s="4">
        <f t="shared" si="5"/>
        <v>164924.78499999997</v>
      </c>
      <c r="M127" s="4">
        <f t="shared" si="6"/>
        <v>164924.78499999997</v>
      </c>
    </row>
    <row r="128" spans="1:13" x14ac:dyDescent="0.2">
      <c r="A128" s="2" t="s">
        <v>173</v>
      </c>
      <c r="B128" s="3">
        <v>21437</v>
      </c>
      <c r="C128" s="2" t="s">
        <v>21</v>
      </c>
      <c r="D128" s="2" t="s">
        <v>43</v>
      </c>
      <c r="E128" s="2">
        <v>2019</v>
      </c>
      <c r="F128" s="4">
        <v>710513</v>
      </c>
      <c r="G128" s="4"/>
      <c r="H128" s="4"/>
      <c r="I128" s="4">
        <v>710513</v>
      </c>
      <c r="J128" s="4">
        <v>8245222</v>
      </c>
      <c r="K128" s="4">
        <f t="shared" si="7"/>
        <v>288582.77</v>
      </c>
      <c r="L128" s="4">
        <f t="shared" si="5"/>
        <v>421930.23</v>
      </c>
      <c r="M128" s="4">
        <f t="shared" si="6"/>
        <v>421930.23</v>
      </c>
    </row>
    <row r="129" spans="1:13" x14ac:dyDescent="0.2">
      <c r="A129" s="2" t="s">
        <v>320</v>
      </c>
      <c r="B129" s="3">
        <v>42644</v>
      </c>
      <c r="C129" s="2" t="s">
        <v>21</v>
      </c>
      <c r="D129" s="2" t="s">
        <v>157</v>
      </c>
      <c r="E129" s="2">
        <v>2019</v>
      </c>
      <c r="F129" s="4">
        <v>1310543</v>
      </c>
      <c r="G129" s="4"/>
      <c r="H129" s="4"/>
      <c r="I129" s="4">
        <v>1310543</v>
      </c>
      <c r="J129" s="4">
        <v>8945069</v>
      </c>
      <c r="K129" s="4">
        <f t="shared" si="7"/>
        <v>313077.41500000004</v>
      </c>
      <c r="L129" s="4">
        <f t="shared" si="5"/>
        <v>997465.58499999996</v>
      </c>
      <c r="M129" s="4">
        <f t="shared" si="6"/>
        <v>997465.58499999996</v>
      </c>
    </row>
    <row r="130" spans="1:13" x14ac:dyDescent="0.2">
      <c r="A130" s="2" t="s">
        <v>309</v>
      </c>
      <c r="B130" s="3">
        <v>41449</v>
      </c>
      <c r="C130" s="2" t="s">
        <v>21</v>
      </c>
      <c r="D130" s="2" t="s">
        <v>148</v>
      </c>
      <c r="E130" s="2">
        <v>2019</v>
      </c>
      <c r="F130" s="4">
        <v>5038168</v>
      </c>
      <c r="G130" s="4"/>
      <c r="H130" s="4"/>
      <c r="I130" s="4">
        <v>5038168</v>
      </c>
      <c r="J130" s="4">
        <v>71810847</v>
      </c>
      <c r="K130" s="4">
        <f t="shared" ref="K130:K153" si="8">MAX(3.5%*J130,250000)</f>
        <v>2513379.645</v>
      </c>
      <c r="L130" s="4">
        <f t="shared" si="5"/>
        <v>2524788.355</v>
      </c>
      <c r="M130" s="4">
        <f t="shared" si="6"/>
        <v>2524788.355</v>
      </c>
    </row>
    <row r="131" spans="1:13" x14ac:dyDescent="0.2">
      <c r="A131" s="2" t="s">
        <v>187</v>
      </c>
      <c r="B131" s="3">
        <v>21456</v>
      </c>
      <c r="C131" s="2" t="s">
        <v>21</v>
      </c>
      <c r="D131" s="2" t="s">
        <v>55</v>
      </c>
      <c r="E131" s="2">
        <v>2019</v>
      </c>
      <c r="F131" s="4">
        <v>583939</v>
      </c>
      <c r="G131" s="4"/>
      <c r="H131" s="4"/>
      <c r="I131" s="4">
        <v>583939</v>
      </c>
      <c r="J131" s="4">
        <v>14138138</v>
      </c>
      <c r="K131" s="4">
        <f t="shared" si="8"/>
        <v>494834.83000000007</v>
      </c>
      <c r="L131" s="4">
        <f t="shared" ref="L131:L153" si="9">I131-K131</f>
        <v>89104.169999999925</v>
      </c>
      <c r="M131" s="4">
        <f t="shared" ref="M131:M153" si="10">MAX(I131-K131,0)</f>
        <v>89104.169999999925</v>
      </c>
    </row>
    <row r="132" spans="1:13" x14ac:dyDescent="0.2">
      <c r="A132" s="2" t="s">
        <v>194</v>
      </c>
      <c r="B132" s="3">
        <v>21574</v>
      </c>
      <c r="C132" s="2" t="s">
        <v>21</v>
      </c>
      <c r="D132" s="2" t="s">
        <v>60</v>
      </c>
      <c r="E132" s="2">
        <v>2019</v>
      </c>
      <c r="F132" s="4">
        <v>549677</v>
      </c>
      <c r="G132" s="4"/>
      <c r="H132" s="4"/>
      <c r="I132" s="4">
        <v>549677</v>
      </c>
      <c r="J132" s="4">
        <v>12251194</v>
      </c>
      <c r="K132" s="4">
        <f t="shared" si="8"/>
        <v>428791.79000000004</v>
      </c>
      <c r="L132" s="4">
        <f t="shared" si="9"/>
        <v>120885.20999999996</v>
      </c>
      <c r="M132" s="4">
        <f t="shared" si="10"/>
        <v>120885.20999999996</v>
      </c>
    </row>
    <row r="133" spans="1:13" x14ac:dyDescent="0.2">
      <c r="A133" s="2" t="s">
        <v>195</v>
      </c>
      <c r="B133" s="3">
        <v>21576</v>
      </c>
      <c r="C133" s="2" t="s">
        <v>21</v>
      </c>
      <c r="D133" s="2" t="s">
        <v>61</v>
      </c>
      <c r="E133" s="2">
        <v>2019</v>
      </c>
      <c r="F133" s="4">
        <v>1575108</v>
      </c>
      <c r="G133" s="4"/>
      <c r="H133" s="4"/>
      <c r="I133" s="4">
        <v>1575108</v>
      </c>
      <c r="J133" s="4">
        <v>8420028</v>
      </c>
      <c r="K133" s="4">
        <f t="shared" si="8"/>
        <v>294700.98000000004</v>
      </c>
      <c r="L133" s="4">
        <f t="shared" si="9"/>
        <v>1280407.02</v>
      </c>
      <c r="M133" s="4">
        <f t="shared" si="10"/>
        <v>1280407.02</v>
      </c>
    </row>
    <row r="134" spans="1:13" x14ac:dyDescent="0.2">
      <c r="A134" s="2" t="s">
        <v>266</v>
      </c>
      <c r="B134" s="3">
        <v>21663</v>
      </c>
      <c r="C134" s="2" t="s">
        <v>21</v>
      </c>
      <c r="D134" s="2" t="s">
        <v>112</v>
      </c>
      <c r="E134" s="2">
        <v>2019</v>
      </c>
      <c r="F134" s="4">
        <v>1152916</v>
      </c>
      <c r="G134" s="4"/>
      <c r="H134" s="4"/>
      <c r="I134" s="4">
        <v>1152916</v>
      </c>
      <c r="J134" s="4">
        <v>10724060</v>
      </c>
      <c r="K134" s="4">
        <f t="shared" si="8"/>
        <v>375342.10000000003</v>
      </c>
      <c r="L134" s="4">
        <f t="shared" si="9"/>
        <v>777573.89999999991</v>
      </c>
      <c r="M134" s="4">
        <f t="shared" si="10"/>
        <v>777573.89999999991</v>
      </c>
    </row>
    <row r="135" spans="1:13" x14ac:dyDescent="0.2">
      <c r="A135" s="2" t="s">
        <v>304</v>
      </c>
      <c r="B135" s="3">
        <v>22151</v>
      </c>
      <c r="C135" s="2" t="s">
        <v>21</v>
      </c>
      <c r="D135" s="2" t="s">
        <v>143</v>
      </c>
      <c r="E135" s="2">
        <v>2019</v>
      </c>
      <c r="F135" s="4">
        <v>514543</v>
      </c>
      <c r="G135" s="4"/>
      <c r="H135" s="4"/>
      <c r="I135" s="4">
        <v>514543</v>
      </c>
      <c r="J135" s="4">
        <v>4174332</v>
      </c>
      <c r="K135" s="4">
        <f t="shared" si="8"/>
        <v>250000</v>
      </c>
      <c r="L135" s="4">
        <f t="shared" si="9"/>
        <v>264543</v>
      </c>
      <c r="M135" s="4">
        <f t="shared" si="10"/>
        <v>264543</v>
      </c>
    </row>
    <row r="136" spans="1:13" x14ac:dyDescent="0.2">
      <c r="A136" s="2" t="s">
        <v>306</v>
      </c>
      <c r="B136" s="3">
        <v>41323</v>
      </c>
      <c r="C136" s="2" t="s">
        <v>21</v>
      </c>
      <c r="D136" s="2" t="s">
        <v>145</v>
      </c>
      <c r="E136" s="2">
        <v>2019</v>
      </c>
      <c r="F136" s="4">
        <v>-850829</v>
      </c>
      <c r="G136" s="4"/>
      <c r="H136" s="4"/>
      <c r="I136" s="4">
        <v>-850829</v>
      </c>
      <c r="J136" s="4">
        <v>9984430</v>
      </c>
      <c r="K136" s="4">
        <f t="shared" si="8"/>
        <v>349455.05000000005</v>
      </c>
      <c r="L136" s="4">
        <f t="shared" si="9"/>
        <v>-1200284.05</v>
      </c>
      <c r="M136" s="4">
        <f t="shared" si="10"/>
        <v>0</v>
      </c>
    </row>
    <row r="137" spans="1:13" x14ac:dyDescent="0.2">
      <c r="A137" s="2" t="s">
        <v>289</v>
      </c>
      <c r="B137" s="3">
        <v>21690</v>
      </c>
      <c r="C137" s="2" t="s">
        <v>21</v>
      </c>
      <c r="D137" s="2" t="s">
        <v>131</v>
      </c>
      <c r="E137" s="2">
        <v>2019</v>
      </c>
      <c r="F137" s="4">
        <v>839817</v>
      </c>
      <c r="G137" s="4"/>
      <c r="H137" s="4"/>
      <c r="I137" s="4">
        <v>839817</v>
      </c>
      <c r="J137" s="4">
        <v>6632216</v>
      </c>
      <c r="K137" s="4">
        <f t="shared" si="8"/>
        <v>250000</v>
      </c>
      <c r="L137" s="4">
        <f t="shared" si="9"/>
        <v>589817</v>
      </c>
      <c r="M137" s="4">
        <f t="shared" si="10"/>
        <v>589817</v>
      </c>
    </row>
    <row r="138" spans="1:13" x14ac:dyDescent="0.2">
      <c r="A138" s="2" t="s">
        <v>262</v>
      </c>
      <c r="B138" s="3">
        <v>21656</v>
      </c>
      <c r="C138" s="2" t="s">
        <v>21</v>
      </c>
      <c r="D138" s="2" t="s">
        <v>109</v>
      </c>
      <c r="E138" s="2">
        <v>2019</v>
      </c>
      <c r="F138" s="4">
        <v>447490</v>
      </c>
      <c r="G138" s="4"/>
      <c r="H138" s="4"/>
      <c r="I138" s="4">
        <v>447490</v>
      </c>
      <c r="J138" s="4">
        <v>6175876</v>
      </c>
      <c r="K138" s="4">
        <f t="shared" si="8"/>
        <v>250000</v>
      </c>
      <c r="L138" s="4">
        <f t="shared" si="9"/>
        <v>197490</v>
      </c>
      <c r="M138" s="4">
        <f t="shared" si="10"/>
        <v>197490</v>
      </c>
    </row>
    <row r="139" spans="1:13" x14ac:dyDescent="0.2">
      <c r="A139" s="2" t="s">
        <v>258</v>
      </c>
      <c r="B139" s="3">
        <v>21652</v>
      </c>
      <c r="C139" s="2" t="s">
        <v>21</v>
      </c>
      <c r="D139" s="2" t="s">
        <v>259</v>
      </c>
      <c r="E139" s="2">
        <v>2019</v>
      </c>
      <c r="F139" s="4">
        <v>924827</v>
      </c>
      <c r="G139" s="4"/>
      <c r="H139" s="4"/>
      <c r="I139" s="4">
        <v>924827</v>
      </c>
      <c r="J139" s="4">
        <v>9113053</v>
      </c>
      <c r="K139" s="4">
        <f t="shared" si="8"/>
        <v>318956.85500000004</v>
      </c>
      <c r="L139" s="4">
        <f t="shared" si="9"/>
        <v>605870.14500000002</v>
      </c>
      <c r="M139" s="4">
        <f t="shared" si="10"/>
        <v>605870.14500000002</v>
      </c>
    </row>
    <row r="140" spans="1:13" x14ac:dyDescent="0.2">
      <c r="A140" s="2" t="s">
        <v>290</v>
      </c>
      <c r="B140" s="3">
        <v>21691</v>
      </c>
      <c r="C140" s="2" t="s">
        <v>21</v>
      </c>
      <c r="D140" s="2" t="s">
        <v>132</v>
      </c>
      <c r="E140" s="2">
        <v>2019</v>
      </c>
      <c r="F140" s="4">
        <v>551884</v>
      </c>
      <c r="G140" s="4"/>
      <c r="H140" s="4"/>
      <c r="I140" s="4">
        <v>551884</v>
      </c>
      <c r="J140" s="4">
        <v>9678179</v>
      </c>
      <c r="K140" s="4">
        <f t="shared" si="8"/>
        <v>338736.26500000001</v>
      </c>
      <c r="L140" s="4">
        <f t="shared" si="9"/>
        <v>213147.73499999999</v>
      </c>
      <c r="M140" s="4">
        <f t="shared" si="10"/>
        <v>213147.73499999999</v>
      </c>
    </row>
    <row r="141" spans="1:13" x14ac:dyDescent="0.2">
      <c r="A141" s="2" t="s">
        <v>217</v>
      </c>
      <c r="B141" s="3">
        <v>21604</v>
      </c>
      <c r="C141" s="2" t="s">
        <v>21</v>
      </c>
      <c r="D141" s="2" t="s">
        <v>78</v>
      </c>
      <c r="E141" s="2">
        <v>2019</v>
      </c>
      <c r="F141" s="4">
        <v>2314372</v>
      </c>
      <c r="G141" s="4"/>
      <c r="H141" s="4"/>
      <c r="I141" s="4">
        <v>2314372</v>
      </c>
      <c r="J141" s="4">
        <v>29878288</v>
      </c>
      <c r="K141" s="4">
        <f t="shared" si="8"/>
        <v>1045740.0800000001</v>
      </c>
      <c r="L141" s="4">
        <f t="shared" si="9"/>
        <v>1268631.92</v>
      </c>
      <c r="M141" s="4">
        <f t="shared" si="10"/>
        <v>1268631.92</v>
      </c>
    </row>
    <row r="142" spans="1:13" x14ac:dyDescent="0.2">
      <c r="A142" s="2" t="s">
        <v>291</v>
      </c>
      <c r="B142" s="3">
        <v>21692</v>
      </c>
      <c r="C142" s="2" t="s">
        <v>21</v>
      </c>
      <c r="D142" s="2" t="s">
        <v>133</v>
      </c>
      <c r="E142" s="2">
        <v>2019</v>
      </c>
      <c r="F142" s="4">
        <v>1749082</v>
      </c>
      <c r="G142" s="4"/>
      <c r="H142" s="4"/>
      <c r="I142" s="4">
        <v>1749082</v>
      </c>
      <c r="J142" s="4">
        <v>21847363</v>
      </c>
      <c r="K142" s="4">
        <f t="shared" si="8"/>
        <v>764657.70500000007</v>
      </c>
      <c r="L142" s="4">
        <f t="shared" si="9"/>
        <v>984424.29499999993</v>
      </c>
      <c r="M142" s="4">
        <f t="shared" si="10"/>
        <v>984424.29499999993</v>
      </c>
    </row>
    <row r="143" spans="1:13" x14ac:dyDescent="0.2">
      <c r="A143" s="2" t="s">
        <v>182</v>
      </c>
      <c r="B143" s="3">
        <v>21448</v>
      </c>
      <c r="C143" s="2" t="s">
        <v>21</v>
      </c>
      <c r="D143" s="2" t="s">
        <v>50</v>
      </c>
      <c r="E143" s="2">
        <v>2019</v>
      </c>
      <c r="F143" s="4">
        <v>4280060</v>
      </c>
      <c r="G143" s="4"/>
      <c r="H143" s="4"/>
      <c r="I143" s="4">
        <v>4280060</v>
      </c>
      <c r="J143" s="4">
        <v>24765873</v>
      </c>
      <c r="K143" s="4">
        <f t="shared" si="8"/>
        <v>866805.55500000005</v>
      </c>
      <c r="L143" s="4">
        <f t="shared" si="9"/>
        <v>3413254.4449999998</v>
      </c>
      <c r="M143" s="4">
        <f t="shared" si="10"/>
        <v>3413254.4449999998</v>
      </c>
    </row>
    <row r="144" spans="1:13" x14ac:dyDescent="0.2">
      <c r="A144" s="2" t="s">
        <v>263</v>
      </c>
      <c r="B144" s="3">
        <v>21658</v>
      </c>
      <c r="C144" s="2" t="s">
        <v>21</v>
      </c>
      <c r="D144" s="2" t="s">
        <v>110</v>
      </c>
      <c r="E144" s="2">
        <v>2019</v>
      </c>
      <c r="F144" s="4">
        <v>4440545</v>
      </c>
      <c r="G144" s="4"/>
      <c r="H144" s="4"/>
      <c r="I144" s="4">
        <v>4440545</v>
      </c>
      <c r="J144" s="4">
        <v>23436309</v>
      </c>
      <c r="K144" s="4">
        <f t="shared" si="8"/>
        <v>820270.81500000006</v>
      </c>
      <c r="L144" s="4">
        <f t="shared" si="9"/>
        <v>3620274.1850000001</v>
      </c>
      <c r="M144" s="4">
        <f t="shared" si="10"/>
        <v>3620274.1850000001</v>
      </c>
    </row>
    <row r="145" spans="1:13" x14ac:dyDescent="0.2">
      <c r="A145" s="2" t="s">
        <v>249</v>
      </c>
      <c r="B145" s="3">
        <v>21640</v>
      </c>
      <c r="C145" s="2" t="s">
        <v>21</v>
      </c>
      <c r="D145" s="2" t="s">
        <v>102</v>
      </c>
      <c r="E145" s="2">
        <v>2019</v>
      </c>
      <c r="F145" s="4">
        <v>6209696</v>
      </c>
      <c r="G145" s="4"/>
      <c r="H145" s="4"/>
      <c r="I145" s="4">
        <v>6209696</v>
      </c>
      <c r="J145" s="4">
        <v>46253745</v>
      </c>
      <c r="K145" s="4">
        <f t="shared" si="8"/>
        <v>1618881.0750000002</v>
      </c>
      <c r="L145" s="4">
        <f t="shared" si="9"/>
        <v>4590814.9249999998</v>
      </c>
      <c r="M145" s="4">
        <f t="shared" si="10"/>
        <v>4590814.9249999998</v>
      </c>
    </row>
    <row r="146" spans="1:13" x14ac:dyDescent="0.2">
      <c r="A146" s="2" t="s">
        <v>171</v>
      </c>
      <c r="B146" s="3">
        <v>21434</v>
      </c>
      <c r="C146" s="2" t="s">
        <v>21</v>
      </c>
      <c r="D146" s="2" t="s">
        <v>41</v>
      </c>
      <c r="E146" s="2">
        <v>2019</v>
      </c>
      <c r="F146" s="4">
        <v>4964638</v>
      </c>
      <c r="G146" s="4"/>
      <c r="H146" s="4"/>
      <c r="I146" s="4">
        <v>4964638</v>
      </c>
      <c r="J146" s="4">
        <v>20835453</v>
      </c>
      <c r="K146" s="4">
        <f t="shared" si="8"/>
        <v>729240.8550000001</v>
      </c>
      <c r="L146" s="4">
        <f t="shared" si="9"/>
        <v>4235397.1449999996</v>
      </c>
      <c r="M146" s="4">
        <f t="shared" si="10"/>
        <v>4235397.1449999996</v>
      </c>
    </row>
    <row r="147" spans="1:13" x14ac:dyDescent="0.2">
      <c r="A147" s="2" t="s">
        <v>222</v>
      </c>
      <c r="B147" s="3">
        <v>21611</v>
      </c>
      <c r="C147" s="2" t="s">
        <v>21</v>
      </c>
      <c r="D147" s="2" t="s">
        <v>83</v>
      </c>
      <c r="E147" s="2">
        <v>2019</v>
      </c>
      <c r="F147" s="4">
        <v>469147</v>
      </c>
      <c r="G147" s="4"/>
      <c r="H147" s="4"/>
      <c r="I147" s="4">
        <v>469147</v>
      </c>
      <c r="J147" s="4">
        <v>10306483</v>
      </c>
      <c r="K147" s="4">
        <f t="shared" si="8"/>
        <v>360726.90500000003</v>
      </c>
      <c r="L147" s="4">
        <f t="shared" si="9"/>
        <v>108420.09499999997</v>
      </c>
      <c r="M147" s="4">
        <f t="shared" si="10"/>
        <v>108420.09499999997</v>
      </c>
    </row>
    <row r="148" spans="1:13" x14ac:dyDescent="0.2">
      <c r="A148" s="2" t="s">
        <v>208</v>
      </c>
      <c r="B148" s="3">
        <v>21593</v>
      </c>
      <c r="C148" s="2" t="s">
        <v>21</v>
      </c>
      <c r="D148" s="2" t="s">
        <v>28</v>
      </c>
      <c r="E148" s="2">
        <v>2019</v>
      </c>
      <c r="F148" s="4">
        <v>1201814</v>
      </c>
      <c r="G148" s="4"/>
      <c r="H148" s="4"/>
      <c r="I148" s="4">
        <v>1201814</v>
      </c>
      <c r="J148" s="4">
        <v>15793104</v>
      </c>
      <c r="K148" s="4">
        <f t="shared" si="8"/>
        <v>552758.64</v>
      </c>
      <c r="L148" s="4">
        <f t="shared" si="9"/>
        <v>649055.36</v>
      </c>
      <c r="M148" s="4">
        <f t="shared" si="10"/>
        <v>649055.36</v>
      </c>
    </row>
    <row r="149" spans="1:13" x14ac:dyDescent="0.2">
      <c r="A149" s="2" t="s">
        <v>300</v>
      </c>
      <c r="B149" s="3">
        <v>21701</v>
      </c>
      <c r="C149" s="2" t="s">
        <v>21</v>
      </c>
      <c r="D149" s="2" t="s">
        <v>139</v>
      </c>
      <c r="E149" s="2">
        <v>2019</v>
      </c>
      <c r="F149" s="4">
        <v>3285872</v>
      </c>
      <c r="G149" s="4"/>
      <c r="H149" s="4"/>
      <c r="I149" s="4">
        <v>3285872</v>
      </c>
      <c r="J149" s="4">
        <v>3452428</v>
      </c>
      <c r="K149" s="4">
        <f t="shared" si="8"/>
        <v>250000</v>
      </c>
      <c r="L149" s="4">
        <f t="shared" si="9"/>
        <v>3035872</v>
      </c>
      <c r="M149" s="4">
        <f t="shared" si="10"/>
        <v>3035872</v>
      </c>
    </row>
    <row r="150" spans="1:13" x14ac:dyDescent="0.2">
      <c r="A150" s="2" t="s">
        <v>273</v>
      </c>
      <c r="B150" s="3">
        <v>21670</v>
      </c>
      <c r="C150" s="2" t="s">
        <v>21</v>
      </c>
      <c r="D150" s="2" t="s">
        <v>119</v>
      </c>
      <c r="E150" s="2">
        <v>2019</v>
      </c>
      <c r="F150" s="4">
        <v>449799</v>
      </c>
      <c r="G150" s="4"/>
      <c r="H150" s="4"/>
      <c r="I150" s="4">
        <v>449799</v>
      </c>
      <c r="J150" s="4">
        <v>5331347</v>
      </c>
      <c r="K150" s="4">
        <f t="shared" si="8"/>
        <v>250000</v>
      </c>
      <c r="L150" s="4">
        <f t="shared" si="9"/>
        <v>199799</v>
      </c>
      <c r="M150" s="4">
        <f t="shared" si="10"/>
        <v>199799</v>
      </c>
    </row>
    <row r="151" spans="1:13" x14ac:dyDescent="0.2">
      <c r="A151" s="2" t="s">
        <v>224</v>
      </c>
      <c r="B151" s="3">
        <v>21613</v>
      </c>
      <c r="C151" s="2" t="s">
        <v>21</v>
      </c>
      <c r="D151" s="2" t="s">
        <v>85</v>
      </c>
      <c r="E151" s="2">
        <v>2019</v>
      </c>
      <c r="F151" s="4">
        <v>2276287</v>
      </c>
      <c r="G151" s="4"/>
      <c r="H151" s="4"/>
      <c r="I151" s="4">
        <v>2276287</v>
      </c>
      <c r="J151" s="4">
        <v>8496831</v>
      </c>
      <c r="K151" s="4">
        <f t="shared" si="8"/>
        <v>297389.08500000002</v>
      </c>
      <c r="L151" s="4">
        <f t="shared" si="9"/>
        <v>1978897.915</v>
      </c>
      <c r="M151" s="4">
        <f t="shared" si="10"/>
        <v>1978897.915</v>
      </c>
    </row>
    <row r="152" spans="1:13" x14ac:dyDescent="0.2">
      <c r="A152" s="2" t="s">
        <v>231</v>
      </c>
      <c r="B152" s="3">
        <v>21619</v>
      </c>
      <c r="C152" s="2" t="s">
        <v>21</v>
      </c>
      <c r="D152" s="2" t="s">
        <v>89</v>
      </c>
      <c r="E152" s="2">
        <v>2019</v>
      </c>
      <c r="F152" s="4">
        <v>2922425</v>
      </c>
      <c r="G152" s="4"/>
      <c r="H152" s="4"/>
      <c r="I152" s="4">
        <v>2922425</v>
      </c>
      <c r="J152" s="4">
        <v>9843133</v>
      </c>
      <c r="K152" s="4">
        <f t="shared" si="8"/>
        <v>344509.65500000003</v>
      </c>
      <c r="L152" s="4">
        <f t="shared" si="9"/>
        <v>2577915.3449999997</v>
      </c>
      <c r="M152" s="4">
        <f t="shared" si="10"/>
        <v>2577915.3449999997</v>
      </c>
    </row>
    <row r="153" spans="1:13" x14ac:dyDescent="0.2">
      <c r="A153" s="2" t="s">
        <v>229</v>
      </c>
      <c r="B153" s="3">
        <v>21617</v>
      </c>
      <c r="C153" s="2" t="s">
        <v>21</v>
      </c>
      <c r="D153" s="2" t="s">
        <v>87</v>
      </c>
      <c r="E153" s="2">
        <v>2019</v>
      </c>
      <c r="F153" s="4">
        <v>284655</v>
      </c>
      <c r="G153" s="4"/>
      <c r="H153" s="4"/>
      <c r="I153" s="4">
        <v>284655</v>
      </c>
      <c r="J153" s="4">
        <v>15817087</v>
      </c>
      <c r="K153" s="4">
        <f t="shared" si="8"/>
        <v>553598.04500000004</v>
      </c>
      <c r="L153" s="4">
        <f t="shared" si="9"/>
        <v>-268943.04500000004</v>
      </c>
      <c r="M153" s="4">
        <f t="shared" si="10"/>
        <v>0</v>
      </c>
    </row>
  </sheetData>
  <sheetProtection password="C2F4" sheet="1" objects="1" scenarios="1"/>
  <autoFilter ref="A1:M153" xr:uid="{00000000-0009-0000-0000-000001000000}">
    <sortState xmlns:xlrd2="http://schemas.microsoft.com/office/spreadsheetml/2017/richdata2" ref="A2:L153">
      <sortCondition ref="A1:A153"/>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N152"/>
  <sheetViews>
    <sheetView workbookViewId="0">
      <pane xSplit="1" ySplit="1" topLeftCell="B111" activePane="bottomRight" state="frozen"/>
      <selection pane="topRight" activeCell="B1" sqref="B1"/>
      <selection pane="bottomLeft" activeCell="A2" sqref="A2"/>
      <selection pane="bottomRight" activeCell="C150" sqref="C150"/>
    </sheetView>
  </sheetViews>
  <sheetFormatPr defaultRowHeight="12.6" x14ac:dyDescent="0.2"/>
  <cols>
    <col min="1" max="1" width="7.26953125" bestFit="1" customWidth="1"/>
    <col min="2" max="2" width="11.6328125" bestFit="1" customWidth="1"/>
    <col min="3" max="3" width="9.7265625" bestFit="1" customWidth="1"/>
    <col min="4" max="4" width="75.453125" bestFit="1" customWidth="1"/>
    <col min="5" max="5" width="7.90625" bestFit="1" customWidth="1"/>
    <col min="6" max="9" width="12.7265625" bestFit="1" customWidth="1"/>
    <col min="10" max="10" width="11.36328125" bestFit="1" customWidth="1"/>
    <col min="11" max="11" width="12.7265625" bestFit="1" customWidth="1"/>
    <col min="12" max="12" width="12.7265625" style="5" customWidth="1"/>
    <col min="13" max="13" width="13" bestFit="1" customWidth="1"/>
  </cols>
  <sheetData>
    <row r="1" spans="1:14" ht="43.2" x14ac:dyDescent="0.3">
      <c r="A1" s="1"/>
      <c r="B1" s="1" t="s">
        <v>12</v>
      </c>
      <c r="C1" s="1" t="s">
        <v>13</v>
      </c>
      <c r="D1" s="1"/>
      <c r="E1" s="1" t="s">
        <v>15</v>
      </c>
      <c r="F1" s="1" t="s">
        <v>5</v>
      </c>
      <c r="G1" s="1" t="s">
        <v>16</v>
      </c>
      <c r="H1" s="1" t="s">
        <v>17</v>
      </c>
      <c r="I1" s="1" t="s">
        <v>19</v>
      </c>
      <c r="J1" s="1" t="s">
        <v>4</v>
      </c>
      <c r="K1" s="1" t="s">
        <v>18</v>
      </c>
      <c r="L1" s="1" t="s">
        <v>327</v>
      </c>
      <c r="M1" s="1" t="s">
        <v>20</v>
      </c>
      <c r="N1" s="2"/>
    </row>
    <row r="2" spans="1:14" x14ac:dyDescent="0.2">
      <c r="A2" s="2" t="s">
        <v>317</v>
      </c>
      <c r="B2" s="3">
        <v>42638</v>
      </c>
      <c r="C2" s="2" t="s">
        <v>22</v>
      </c>
      <c r="D2" s="2" t="s">
        <v>156</v>
      </c>
      <c r="E2" s="2">
        <v>2019</v>
      </c>
      <c r="F2" s="4">
        <v>492875</v>
      </c>
      <c r="G2" s="4"/>
      <c r="H2" s="4"/>
      <c r="I2" s="4">
        <v>492875</v>
      </c>
      <c r="J2" s="4">
        <v>21437592</v>
      </c>
      <c r="K2" s="4">
        <f t="shared" ref="K2:K33" si="0">MAX(3.5%*J2,250000)</f>
        <v>750315.72000000009</v>
      </c>
      <c r="L2" s="4">
        <f>I2-K2</f>
        <v>-257440.72000000009</v>
      </c>
      <c r="M2" s="4">
        <f>MAX(I2-K2,0)</f>
        <v>0</v>
      </c>
      <c r="N2" s="2"/>
    </row>
    <row r="3" spans="1:14" x14ac:dyDescent="0.2">
      <c r="A3" s="2" t="s">
        <v>297</v>
      </c>
      <c r="B3" s="3">
        <v>21697</v>
      </c>
      <c r="C3" s="2" t="s">
        <v>22</v>
      </c>
      <c r="D3" s="2" t="s">
        <v>136</v>
      </c>
      <c r="E3" s="2">
        <v>2019</v>
      </c>
      <c r="F3" s="4">
        <v>1093686</v>
      </c>
      <c r="G3" s="4"/>
      <c r="H3" s="4"/>
      <c r="I3" s="4">
        <v>1093686</v>
      </c>
      <c r="J3" s="4">
        <v>27207074</v>
      </c>
      <c r="K3" s="4">
        <f t="shared" si="0"/>
        <v>952247.59000000008</v>
      </c>
      <c r="L3" s="4">
        <f t="shared" ref="L3:L66" si="1">I3-K3</f>
        <v>141438.40999999992</v>
      </c>
      <c r="M3" s="4">
        <f t="shared" ref="M3:M66" si="2">MAX(I3-K3,0)</f>
        <v>141438.40999999992</v>
      </c>
      <c r="N3" s="2"/>
    </row>
    <row r="4" spans="1:14" x14ac:dyDescent="0.2">
      <c r="A4" s="2" t="s">
        <v>299</v>
      </c>
      <c r="B4" s="3">
        <v>21700</v>
      </c>
      <c r="C4" s="2" t="s">
        <v>22</v>
      </c>
      <c r="D4" s="2" t="s">
        <v>138</v>
      </c>
      <c r="E4" s="2">
        <v>2019</v>
      </c>
      <c r="F4" s="4">
        <v>1140500</v>
      </c>
      <c r="G4" s="4"/>
      <c r="H4" s="4"/>
      <c r="I4" s="4">
        <v>1140500</v>
      </c>
      <c r="J4" s="4">
        <v>31732745</v>
      </c>
      <c r="K4" s="4">
        <f t="shared" si="0"/>
        <v>1110646.0750000002</v>
      </c>
      <c r="L4" s="4">
        <f t="shared" si="1"/>
        <v>29853.924999999814</v>
      </c>
      <c r="M4" s="4">
        <f t="shared" si="2"/>
        <v>29853.924999999814</v>
      </c>
      <c r="N4" s="2"/>
    </row>
    <row r="5" spans="1:14" x14ac:dyDescent="0.2">
      <c r="A5" s="2" t="s">
        <v>198</v>
      </c>
      <c r="B5" s="3">
        <v>21583</v>
      </c>
      <c r="C5" s="2" t="s">
        <v>22</v>
      </c>
      <c r="D5" s="2" t="s">
        <v>64</v>
      </c>
      <c r="E5" s="2">
        <v>2019</v>
      </c>
      <c r="F5" s="4">
        <v>384489</v>
      </c>
      <c r="G5" s="4"/>
      <c r="H5" s="4"/>
      <c r="I5" s="4">
        <v>384489</v>
      </c>
      <c r="J5" s="4">
        <v>7739057</v>
      </c>
      <c r="K5" s="4">
        <f t="shared" si="0"/>
        <v>270866.99500000005</v>
      </c>
      <c r="L5" s="4">
        <f t="shared" si="1"/>
        <v>113622.00499999995</v>
      </c>
      <c r="M5" s="4">
        <f t="shared" si="2"/>
        <v>113622.00499999995</v>
      </c>
      <c r="N5" s="2"/>
    </row>
    <row r="6" spans="1:14" x14ac:dyDescent="0.2">
      <c r="A6" s="2" t="s">
        <v>213</v>
      </c>
      <c r="B6" s="3">
        <v>21600</v>
      </c>
      <c r="C6" s="2" t="s">
        <v>22</v>
      </c>
      <c r="D6" s="2" t="s">
        <v>74</v>
      </c>
      <c r="E6" s="2">
        <v>2019</v>
      </c>
      <c r="F6" s="4">
        <v>487771</v>
      </c>
      <c r="G6" s="4"/>
      <c r="H6" s="4"/>
      <c r="I6" s="4">
        <v>487771</v>
      </c>
      <c r="J6" s="4">
        <v>6066790</v>
      </c>
      <c r="K6" s="4">
        <f t="shared" si="0"/>
        <v>250000</v>
      </c>
      <c r="L6" s="4">
        <f t="shared" si="1"/>
        <v>237771</v>
      </c>
      <c r="M6" s="4">
        <f t="shared" si="2"/>
        <v>237771</v>
      </c>
      <c r="N6" s="2"/>
    </row>
    <row r="7" spans="1:14" x14ac:dyDescent="0.2">
      <c r="A7" s="2" t="s">
        <v>191</v>
      </c>
      <c r="B7" s="3">
        <v>21460</v>
      </c>
      <c r="C7" s="2" t="s">
        <v>22</v>
      </c>
      <c r="D7" s="2" t="s">
        <v>58</v>
      </c>
      <c r="E7" s="2">
        <v>2019</v>
      </c>
      <c r="F7" s="4">
        <v>747479</v>
      </c>
      <c r="G7" s="4">
        <v>4086</v>
      </c>
      <c r="H7" s="4">
        <v>335588</v>
      </c>
      <c r="I7" s="4">
        <v>407805</v>
      </c>
      <c r="J7" s="4">
        <v>9413287</v>
      </c>
      <c r="K7" s="4">
        <f t="shared" si="0"/>
        <v>329465.04500000004</v>
      </c>
      <c r="L7" s="4">
        <f t="shared" si="1"/>
        <v>78339.954999999958</v>
      </c>
      <c r="M7" s="4">
        <f t="shared" si="2"/>
        <v>78339.954999999958</v>
      </c>
      <c r="N7" s="2"/>
    </row>
    <row r="8" spans="1:14" x14ac:dyDescent="0.2">
      <c r="A8" s="2" t="s">
        <v>181</v>
      </c>
      <c r="B8" s="3">
        <v>21447</v>
      </c>
      <c r="C8" s="2" t="s">
        <v>22</v>
      </c>
      <c r="D8" s="2" t="s">
        <v>49</v>
      </c>
      <c r="E8" s="2">
        <v>2019</v>
      </c>
      <c r="F8" s="4">
        <v>1896600</v>
      </c>
      <c r="G8" s="4"/>
      <c r="H8" s="4"/>
      <c r="I8" s="4">
        <v>1896600</v>
      </c>
      <c r="J8" s="4">
        <v>12888830</v>
      </c>
      <c r="K8" s="4">
        <f t="shared" si="0"/>
        <v>451109.05000000005</v>
      </c>
      <c r="L8" s="4">
        <f t="shared" si="1"/>
        <v>1445490.95</v>
      </c>
      <c r="M8" s="4">
        <f t="shared" si="2"/>
        <v>1445490.95</v>
      </c>
      <c r="N8" s="2"/>
    </row>
    <row r="9" spans="1:14" x14ac:dyDescent="0.2">
      <c r="A9" s="2" t="s">
        <v>184</v>
      </c>
      <c r="B9" s="3">
        <v>21450</v>
      </c>
      <c r="C9" s="2" t="s">
        <v>22</v>
      </c>
      <c r="D9" s="2" t="s">
        <v>52</v>
      </c>
      <c r="E9" s="2">
        <v>2019</v>
      </c>
      <c r="F9" s="4">
        <v>932880</v>
      </c>
      <c r="G9" s="4"/>
      <c r="H9" s="4"/>
      <c r="I9" s="4">
        <v>932880</v>
      </c>
      <c r="J9" s="4">
        <v>21464960</v>
      </c>
      <c r="K9" s="4">
        <f t="shared" si="0"/>
        <v>751273.60000000009</v>
      </c>
      <c r="L9" s="4">
        <f t="shared" si="1"/>
        <v>181606.39999999991</v>
      </c>
      <c r="M9" s="4">
        <f t="shared" si="2"/>
        <v>181606.39999999991</v>
      </c>
      <c r="N9" s="2"/>
    </row>
    <row r="10" spans="1:14" x14ac:dyDescent="0.2">
      <c r="A10" s="2" t="s">
        <v>186</v>
      </c>
      <c r="B10" s="3">
        <v>21455</v>
      </c>
      <c r="C10" s="2" t="s">
        <v>22</v>
      </c>
      <c r="D10" s="2" t="s">
        <v>54</v>
      </c>
      <c r="E10" s="2">
        <v>2019</v>
      </c>
      <c r="F10" s="4">
        <v>862086</v>
      </c>
      <c r="G10" s="4"/>
      <c r="H10" s="4"/>
      <c r="I10" s="4">
        <v>862086</v>
      </c>
      <c r="J10" s="4">
        <v>6363103</v>
      </c>
      <c r="K10" s="4">
        <f t="shared" si="0"/>
        <v>250000</v>
      </c>
      <c r="L10" s="4">
        <f t="shared" si="1"/>
        <v>612086</v>
      </c>
      <c r="M10" s="4">
        <f t="shared" si="2"/>
        <v>612086</v>
      </c>
      <c r="N10" s="2"/>
    </row>
    <row r="11" spans="1:14" x14ac:dyDescent="0.2">
      <c r="A11" s="2" t="s">
        <v>302</v>
      </c>
      <c r="B11" s="3">
        <v>21704</v>
      </c>
      <c r="C11" s="2" t="s">
        <v>22</v>
      </c>
      <c r="D11" s="2" t="s">
        <v>141</v>
      </c>
      <c r="E11" s="2">
        <v>2019</v>
      </c>
      <c r="F11" s="4">
        <v>692719</v>
      </c>
      <c r="G11" s="4"/>
      <c r="H11" s="4"/>
      <c r="I11" s="4">
        <v>692719</v>
      </c>
      <c r="J11" s="4">
        <v>7450905</v>
      </c>
      <c r="K11" s="4">
        <f t="shared" si="0"/>
        <v>260781.67500000002</v>
      </c>
      <c r="L11" s="4">
        <f t="shared" si="1"/>
        <v>431937.32499999995</v>
      </c>
      <c r="M11" s="4">
        <f t="shared" si="2"/>
        <v>431937.32499999995</v>
      </c>
      <c r="N11" s="2"/>
    </row>
    <row r="12" spans="1:14" x14ac:dyDescent="0.2">
      <c r="A12" s="2" t="s">
        <v>223</v>
      </c>
      <c r="B12" s="3">
        <v>21612</v>
      </c>
      <c r="C12" s="2" t="s">
        <v>22</v>
      </c>
      <c r="D12" s="2" t="s">
        <v>84</v>
      </c>
      <c r="E12" s="2">
        <v>2019</v>
      </c>
      <c r="F12" s="4">
        <v>660000</v>
      </c>
      <c r="G12" s="4"/>
      <c r="H12" s="4"/>
      <c r="I12" s="4">
        <v>660000</v>
      </c>
      <c r="J12" s="4">
        <v>18109855</v>
      </c>
      <c r="K12" s="4">
        <f t="shared" si="0"/>
        <v>633844.92500000005</v>
      </c>
      <c r="L12" s="4">
        <f t="shared" si="1"/>
        <v>26155.074999999953</v>
      </c>
      <c r="M12" s="4">
        <f t="shared" si="2"/>
        <v>26155.074999999953</v>
      </c>
      <c r="N12" s="2"/>
    </row>
    <row r="13" spans="1:14" x14ac:dyDescent="0.2">
      <c r="A13" s="2" t="s">
        <v>250</v>
      </c>
      <c r="B13" s="3">
        <v>21642</v>
      </c>
      <c r="C13" s="2" t="s">
        <v>22</v>
      </c>
      <c r="D13" s="2" t="s">
        <v>103</v>
      </c>
      <c r="E13" s="2">
        <v>2019</v>
      </c>
      <c r="F13" s="4">
        <v>1845846</v>
      </c>
      <c r="G13" s="4"/>
      <c r="H13" s="4"/>
      <c r="I13" s="4">
        <v>1845846</v>
      </c>
      <c r="J13" s="4">
        <v>13614108</v>
      </c>
      <c r="K13" s="4">
        <f t="shared" si="0"/>
        <v>476493.78</v>
      </c>
      <c r="L13" s="4">
        <f t="shared" si="1"/>
        <v>1369352.22</v>
      </c>
      <c r="M13" s="4">
        <f t="shared" si="2"/>
        <v>1369352.22</v>
      </c>
      <c r="N13" s="2"/>
    </row>
    <row r="14" spans="1:14" x14ac:dyDescent="0.2">
      <c r="A14" s="2" t="s">
        <v>247</v>
      </c>
      <c r="B14" s="3">
        <v>21637</v>
      </c>
      <c r="C14" s="2" t="s">
        <v>22</v>
      </c>
      <c r="D14" s="2" t="s">
        <v>101</v>
      </c>
      <c r="E14" s="2">
        <v>2019</v>
      </c>
      <c r="F14" s="4">
        <v>143232</v>
      </c>
      <c r="G14" s="4"/>
      <c r="H14" s="4"/>
      <c r="I14" s="4">
        <v>143232</v>
      </c>
      <c r="J14" s="4">
        <v>4645966</v>
      </c>
      <c r="K14" s="4">
        <f t="shared" si="0"/>
        <v>250000</v>
      </c>
      <c r="L14" s="4">
        <f t="shared" si="1"/>
        <v>-106768</v>
      </c>
      <c r="M14" s="4">
        <f t="shared" si="2"/>
        <v>0</v>
      </c>
      <c r="N14" s="2"/>
    </row>
    <row r="15" spans="1:14" x14ac:dyDescent="0.2">
      <c r="A15" s="2" t="s">
        <v>243</v>
      </c>
      <c r="B15" s="3">
        <v>21632</v>
      </c>
      <c r="C15" s="2" t="s">
        <v>22</v>
      </c>
      <c r="D15" s="2" t="s">
        <v>99</v>
      </c>
      <c r="E15" s="2">
        <v>2019</v>
      </c>
      <c r="F15" s="4">
        <v>1362584</v>
      </c>
      <c r="G15" s="4"/>
      <c r="H15" s="4"/>
      <c r="I15" s="4">
        <v>1362584</v>
      </c>
      <c r="J15" s="4">
        <v>8041195</v>
      </c>
      <c r="K15" s="4">
        <f t="shared" si="0"/>
        <v>281441.82500000001</v>
      </c>
      <c r="L15" s="4">
        <f t="shared" si="1"/>
        <v>1081142.175</v>
      </c>
      <c r="M15" s="4">
        <f t="shared" si="2"/>
        <v>1081142.175</v>
      </c>
      <c r="N15" s="2"/>
    </row>
    <row r="16" spans="1:14" x14ac:dyDescent="0.2">
      <c r="A16" s="2" t="s">
        <v>220</v>
      </c>
      <c r="B16" s="3">
        <v>21609</v>
      </c>
      <c r="C16" s="2" t="s">
        <v>22</v>
      </c>
      <c r="D16" s="2" t="s">
        <v>81</v>
      </c>
      <c r="E16" s="2">
        <v>2019</v>
      </c>
      <c r="F16" s="4">
        <v>3690638</v>
      </c>
      <c r="G16" s="4"/>
      <c r="H16" s="4"/>
      <c r="I16" s="4">
        <v>3690638</v>
      </c>
      <c r="J16" s="4">
        <v>9383221</v>
      </c>
      <c r="K16" s="4">
        <f t="shared" si="0"/>
        <v>328412.73500000004</v>
      </c>
      <c r="L16" s="4">
        <f t="shared" si="1"/>
        <v>3362225.2650000001</v>
      </c>
      <c r="M16" s="4">
        <f t="shared" si="2"/>
        <v>3362225.2650000001</v>
      </c>
      <c r="N16" s="2"/>
    </row>
    <row r="17" spans="1:14" x14ac:dyDescent="0.2">
      <c r="A17" s="2" t="s">
        <v>199</v>
      </c>
      <c r="B17" s="3">
        <v>21585</v>
      </c>
      <c r="C17" s="2" t="s">
        <v>22</v>
      </c>
      <c r="D17" s="2" t="s">
        <v>65</v>
      </c>
      <c r="E17" s="2">
        <v>2019</v>
      </c>
      <c r="F17" s="4">
        <v>408090</v>
      </c>
      <c r="G17" s="4"/>
      <c r="H17" s="4"/>
      <c r="I17" s="4">
        <v>408090</v>
      </c>
      <c r="J17" s="4">
        <v>4563770</v>
      </c>
      <c r="K17" s="4">
        <f t="shared" si="0"/>
        <v>250000</v>
      </c>
      <c r="L17" s="4">
        <f t="shared" si="1"/>
        <v>158090</v>
      </c>
      <c r="M17" s="4">
        <f t="shared" si="2"/>
        <v>158090</v>
      </c>
      <c r="N17" s="2"/>
    </row>
    <row r="18" spans="1:14" x14ac:dyDescent="0.2">
      <c r="A18" s="2" t="s">
        <v>200</v>
      </c>
      <c r="B18" s="3">
        <v>21586</v>
      </c>
      <c r="C18" s="2" t="s">
        <v>22</v>
      </c>
      <c r="D18" s="2" t="s">
        <v>66</v>
      </c>
      <c r="E18" s="2">
        <v>2019</v>
      </c>
      <c r="F18" s="4">
        <v>651657</v>
      </c>
      <c r="G18" s="4">
        <v>30127</v>
      </c>
      <c r="H18" s="4"/>
      <c r="I18" s="4">
        <v>621530</v>
      </c>
      <c r="J18" s="4">
        <v>7762717</v>
      </c>
      <c r="K18" s="4">
        <f t="shared" si="0"/>
        <v>271695.09500000003</v>
      </c>
      <c r="L18" s="4">
        <f t="shared" si="1"/>
        <v>349834.90499999997</v>
      </c>
      <c r="M18" s="4">
        <f t="shared" si="2"/>
        <v>349834.90499999997</v>
      </c>
      <c r="N18" s="2"/>
    </row>
    <row r="19" spans="1:14" x14ac:dyDescent="0.2">
      <c r="A19" s="2" t="s">
        <v>190</v>
      </c>
      <c r="B19" s="3">
        <v>21459</v>
      </c>
      <c r="C19" s="2" t="s">
        <v>22</v>
      </c>
      <c r="D19" s="2" t="s">
        <v>57</v>
      </c>
      <c r="E19" s="2">
        <v>2019</v>
      </c>
      <c r="F19" s="4">
        <v>522548</v>
      </c>
      <c r="G19" s="4"/>
      <c r="H19" s="4"/>
      <c r="I19" s="4">
        <v>522548</v>
      </c>
      <c r="J19" s="4">
        <v>4673916</v>
      </c>
      <c r="K19" s="4">
        <f t="shared" si="0"/>
        <v>250000</v>
      </c>
      <c r="L19" s="4">
        <f t="shared" si="1"/>
        <v>272548</v>
      </c>
      <c r="M19" s="4">
        <f t="shared" si="2"/>
        <v>272548</v>
      </c>
      <c r="N19" s="2"/>
    </row>
    <row r="20" spans="1:14" x14ac:dyDescent="0.2">
      <c r="A20" s="2" t="s">
        <v>209</v>
      </c>
      <c r="B20" s="3">
        <v>21596</v>
      </c>
      <c r="C20" s="2" t="s">
        <v>22</v>
      </c>
      <c r="D20" s="2" t="s">
        <v>70</v>
      </c>
      <c r="E20" s="2">
        <v>2019</v>
      </c>
      <c r="F20" s="4">
        <v>1079401</v>
      </c>
      <c r="G20" s="4"/>
      <c r="H20" s="4"/>
      <c r="I20" s="4">
        <v>1079401</v>
      </c>
      <c r="J20" s="4">
        <v>7788974</v>
      </c>
      <c r="K20" s="4">
        <f t="shared" si="0"/>
        <v>272614.09000000003</v>
      </c>
      <c r="L20" s="4">
        <f t="shared" si="1"/>
        <v>806786.90999999992</v>
      </c>
      <c r="M20" s="4">
        <f t="shared" si="2"/>
        <v>806786.90999999992</v>
      </c>
      <c r="N20" s="2"/>
    </row>
    <row r="21" spans="1:14" x14ac:dyDescent="0.2">
      <c r="A21" s="2" t="s">
        <v>237</v>
      </c>
      <c r="B21" s="3">
        <v>21626</v>
      </c>
      <c r="C21" s="2" t="s">
        <v>22</v>
      </c>
      <c r="D21" s="2" t="s">
        <v>95</v>
      </c>
      <c r="E21" s="2">
        <v>2019</v>
      </c>
      <c r="F21" s="4">
        <v>1109900</v>
      </c>
      <c r="G21" s="4"/>
      <c r="H21" s="4"/>
      <c r="I21" s="4">
        <v>1109900</v>
      </c>
      <c r="J21" s="4">
        <v>16607600</v>
      </c>
      <c r="K21" s="4">
        <f t="shared" si="0"/>
        <v>581266</v>
      </c>
      <c r="L21" s="4">
        <f t="shared" si="1"/>
        <v>528634</v>
      </c>
      <c r="M21" s="4">
        <f t="shared" si="2"/>
        <v>528634</v>
      </c>
      <c r="N21" s="2"/>
    </row>
    <row r="22" spans="1:14" x14ac:dyDescent="0.2">
      <c r="A22" s="2" t="s">
        <v>268</v>
      </c>
      <c r="B22" s="3">
        <v>21665</v>
      </c>
      <c r="C22" s="2" t="s">
        <v>22</v>
      </c>
      <c r="D22" s="2" t="s">
        <v>114</v>
      </c>
      <c r="E22" s="2">
        <v>2019</v>
      </c>
      <c r="F22" s="4">
        <v>1680480</v>
      </c>
      <c r="G22" s="4"/>
      <c r="H22" s="4"/>
      <c r="I22" s="4">
        <v>1680480</v>
      </c>
      <c r="J22" s="4">
        <v>19241564</v>
      </c>
      <c r="K22" s="4">
        <f t="shared" si="0"/>
        <v>673454.74000000011</v>
      </c>
      <c r="L22" s="4">
        <f t="shared" si="1"/>
        <v>1007025.2599999999</v>
      </c>
      <c r="M22" s="4">
        <f t="shared" si="2"/>
        <v>1007025.2599999999</v>
      </c>
      <c r="N22" s="2"/>
    </row>
    <row r="23" spans="1:14" x14ac:dyDescent="0.2">
      <c r="A23" s="2" t="s">
        <v>203</v>
      </c>
      <c r="B23" s="3">
        <v>21589</v>
      </c>
      <c r="C23" s="2" t="s">
        <v>22</v>
      </c>
      <c r="D23" s="2" t="s">
        <v>67</v>
      </c>
      <c r="E23" s="2">
        <v>2019</v>
      </c>
      <c r="F23" s="4">
        <v>583284</v>
      </c>
      <c r="G23" s="4"/>
      <c r="H23" s="4"/>
      <c r="I23" s="4">
        <v>583284</v>
      </c>
      <c r="J23" s="4">
        <v>7134675</v>
      </c>
      <c r="K23" s="4">
        <f t="shared" si="0"/>
        <v>250000</v>
      </c>
      <c r="L23" s="4">
        <f t="shared" si="1"/>
        <v>333284</v>
      </c>
      <c r="M23" s="4">
        <f t="shared" si="2"/>
        <v>333284</v>
      </c>
      <c r="N23" s="2"/>
    </row>
    <row r="24" spans="1:14" x14ac:dyDescent="0.2">
      <c r="A24" s="2" t="s">
        <v>287</v>
      </c>
      <c r="B24" s="3">
        <v>21688</v>
      </c>
      <c r="C24" s="2" t="s">
        <v>22</v>
      </c>
      <c r="D24" s="2" t="s">
        <v>36</v>
      </c>
      <c r="E24" s="2">
        <v>2019</v>
      </c>
      <c r="F24" s="4">
        <v>5213020</v>
      </c>
      <c r="G24" s="4"/>
      <c r="H24" s="4"/>
      <c r="I24" s="4">
        <v>5213020</v>
      </c>
      <c r="J24" s="4">
        <v>13390124</v>
      </c>
      <c r="K24" s="4">
        <f t="shared" si="0"/>
        <v>468654.34</v>
      </c>
      <c r="L24" s="4">
        <f t="shared" si="1"/>
        <v>4744365.66</v>
      </c>
      <c r="M24" s="4">
        <f t="shared" si="2"/>
        <v>4744365.66</v>
      </c>
      <c r="N24" s="2"/>
    </row>
    <row r="25" spans="1:14" x14ac:dyDescent="0.2">
      <c r="A25" s="2" t="s">
        <v>288</v>
      </c>
      <c r="B25" s="3">
        <v>21689</v>
      </c>
      <c r="C25" s="2" t="s">
        <v>22</v>
      </c>
      <c r="D25" s="2" t="s">
        <v>130</v>
      </c>
      <c r="E25" s="2">
        <v>2019</v>
      </c>
      <c r="F25" s="4">
        <v>5203688</v>
      </c>
      <c r="G25" s="4"/>
      <c r="H25" s="4"/>
      <c r="I25" s="4">
        <v>5203688</v>
      </c>
      <c r="J25" s="4">
        <v>14734148</v>
      </c>
      <c r="K25" s="4">
        <f t="shared" si="0"/>
        <v>515695.18000000005</v>
      </c>
      <c r="L25" s="4">
        <f t="shared" si="1"/>
        <v>4687992.82</v>
      </c>
      <c r="M25" s="4">
        <f t="shared" si="2"/>
        <v>4687992.82</v>
      </c>
      <c r="N25" s="2"/>
    </row>
    <row r="26" spans="1:14" x14ac:dyDescent="0.2">
      <c r="A26" s="2" t="s">
        <v>221</v>
      </c>
      <c r="B26" s="3">
        <v>21610</v>
      </c>
      <c r="C26" s="2" t="s">
        <v>22</v>
      </c>
      <c r="D26" s="2" t="s">
        <v>82</v>
      </c>
      <c r="E26" s="2">
        <v>2019</v>
      </c>
      <c r="F26" s="4">
        <v>1814082</v>
      </c>
      <c r="G26" s="4"/>
      <c r="H26" s="4"/>
      <c r="I26" s="4">
        <v>1814082</v>
      </c>
      <c r="J26" s="4">
        <v>17034441</v>
      </c>
      <c r="K26" s="4">
        <f t="shared" si="0"/>
        <v>596205.43500000006</v>
      </c>
      <c r="L26" s="4">
        <f t="shared" si="1"/>
        <v>1217876.5649999999</v>
      </c>
      <c r="M26" s="4">
        <f t="shared" si="2"/>
        <v>1217876.5649999999</v>
      </c>
      <c r="N26" s="2"/>
    </row>
    <row r="27" spans="1:14" x14ac:dyDescent="0.2">
      <c r="A27" s="2" t="s">
        <v>180</v>
      </c>
      <c r="B27" s="3">
        <v>21446</v>
      </c>
      <c r="C27" s="2" t="s">
        <v>22</v>
      </c>
      <c r="D27" s="2" t="s">
        <v>24</v>
      </c>
      <c r="E27" s="2">
        <v>2019</v>
      </c>
      <c r="F27" s="4">
        <v>1377101</v>
      </c>
      <c r="G27" s="4"/>
      <c r="H27" s="4"/>
      <c r="I27" s="4">
        <v>1377101</v>
      </c>
      <c r="J27" s="4">
        <v>16552287</v>
      </c>
      <c r="K27" s="4">
        <f t="shared" si="0"/>
        <v>579330.04500000004</v>
      </c>
      <c r="L27" s="4">
        <f t="shared" si="1"/>
        <v>797770.95499999996</v>
      </c>
      <c r="M27" s="4">
        <f t="shared" si="2"/>
        <v>797770.95499999996</v>
      </c>
      <c r="N27" s="2"/>
    </row>
    <row r="28" spans="1:14" x14ac:dyDescent="0.2">
      <c r="A28" s="2" t="s">
        <v>323</v>
      </c>
      <c r="B28" s="3">
        <v>42649</v>
      </c>
      <c r="C28" s="2" t="s">
        <v>22</v>
      </c>
      <c r="D28" s="2" t="s">
        <v>160</v>
      </c>
      <c r="E28" s="2">
        <v>2019</v>
      </c>
      <c r="F28" s="4">
        <v>1806882</v>
      </c>
      <c r="G28" s="4"/>
      <c r="H28" s="4"/>
      <c r="I28" s="4">
        <v>1806882</v>
      </c>
      <c r="J28" s="4">
        <v>9987078</v>
      </c>
      <c r="K28" s="4">
        <f t="shared" si="0"/>
        <v>349547.73000000004</v>
      </c>
      <c r="L28" s="4">
        <f t="shared" si="1"/>
        <v>1457334.27</v>
      </c>
      <c r="M28" s="4">
        <f t="shared" si="2"/>
        <v>1457334.27</v>
      </c>
      <c r="N28" s="2"/>
    </row>
    <row r="29" spans="1:14" x14ac:dyDescent="0.2">
      <c r="A29" s="2" t="s">
        <v>189</v>
      </c>
      <c r="B29" s="3">
        <v>21458</v>
      </c>
      <c r="C29" s="2" t="s">
        <v>22</v>
      </c>
      <c r="D29" s="2" t="s">
        <v>25</v>
      </c>
      <c r="E29" s="2">
        <v>2019</v>
      </c>
      <c r="F29" s="4">
        <v>316910</v>
      </c>
      <c r="G29" s="4"/>
      <c r="H29" s="4"/>
      <c r="I29" s="4">
        <v>316910</v>
      </c>
      <c r="J29" s="4">
        <v>8877398</v>
      </c>
      <c r="K29" s="4">
        <f t="shared" si="0"/>
        <v>310708.93000000005</v>
      </c>
      <c r="L29" s="4">
        <f t="shared" si="1"/>
        <v>6201.0699999999488</v>
      </c>
      <c r="M29" s="4">
        <f t="shared" si="2"/>
        <v>6201.0699999999488</v>
      </c>
      <c r="N29" s="2"/>
    </row>
    <row r="30" spans="1:14" x14ac:dyDescent="0.2">
      <c r="A30" s="2" t="s">
        <v>254</v>
      </c>
      <c r="B30" s="3">
        <v>21648</v>
      </c>
      <c r="C30" s="2" t="s">
        <v>22</v>
      </c>
      <c r="D30" s="2" t="s">
        <v>255</v>
      </c>
      <c r="E30" s="2">
        <v>2019</v>
      </c>
      <c r="F30" s="4">
        <v>1395532</v>
      </c>
      <c r="G30" s="4"/>
      <c r="H30" s="4"/>
      <c r="I30" s="4">
        <v>1395532</v>
      </c>
      <c r="J30" s="4">
        <v>8661233</v>
      </c>
      <c r="K30" s="4">
        <f t="shared" si="0"/>
        <v>303143.15500000003</v>
      </c>
      <c r="L30" s="4">
        <f t="shared" si="1"/>
        <v>1092388.845</v>
      </c>
      <c r="M30" s="4">
        <f t="shared" si="2"/>
        <v>1092388.845</v>
      </c>
      <c r="N30" s="2"/>
    </row>
    <row r="31" spans="1:14" x14ac:dyDescent="0.2">
      <c r="A31" s="2" t="s">
        <v>193</v>
      </c>
      <c r="B31" s="3">
        <v>21573</v>
      </c>
      <c r="C31" s="2" t="s">
        <v>22</v>
      </c>
      <c r="D31" s="2" t="s">
        <v>59</v>
      </c>
      <c r="E31" s="2">
        <v>2019</v>
      </c>
      <c r="F31" s="4">
        <v>2217268</v>
      </c>
      <c r="G31" s="4"/>
      <c r="H31" s="4"/>
      <c r="I31" s="4">
        <v>2217268</v>
      </c>
      <c r="J31" s="4">
        <v>7819132</v>
      </c>
      <c r="K31" s="4">
        <f t="shared" si="0"/>
        <v>273669.62000000005</v>
      </c>
      <c r="L31" s="4">
        <f t="shared" si="1"/>
        <v>1943598.38</v>
      </c>
      <c r="M31" s="4">
        <f t="shared" si="2"/>
        <v>1943598.38</v>
      </c>
      <c r="N31" s="2"/>
    </row>
    <row r="32" spans="1:14" x14ac:dyDescent="0.2">
      <c r="A32" s="2" t="s">
        <v>211</v>
      </c>
      <c r="B32" s="3">
        <v>21598</v>
      </c>
      <c r="C32" s="2" t="s">
        <v>22</v>
      </c>
      <c r="D32" s="2" t="s">
        <v>72</v>
      </c>
      <c r="E32" s="2">
        <v>2019</v>
      </c>
      <c r="F32" s="4">
        <v>2593573</v>
      </c>
      <c r="G32" s="4"/>
      <c r="H32" s="4"/>
      <c r="I32" s="4">
        <v>2593573</v>
      </c>
      <c r="J32" s="4">
        <v>10475054</v>
      </c>
      <c r="K32" s="4">
        <f t="shared" si="0"/>
        <v>366626.89</v>
      </c>
      <c r="L32" s="4">
        <f t="shared" si="1"/>
        <v>2226946.11</v>
      </c>
      <c r="M32" s="4">
        <f t="shared" si="2"/>
        <v>2226946.11</v>
      </c>
      <c r="N32" s="2"/>
    </row>
    <row r="33" spans="1:14" x14ac:dyDescent="0.2">
      <c r="A33" s="2" t="s">
        <v>240</v>
      </c>
      <c r="B33" s="3">
        <v>21630</v>
      </c>
      <c r="C33" s="2" t="s">
        <v>22</v>
      </c>
      <c r="D33" s="2" t="s">
        <v>241</v>
      </c>
      <c r="E33" s="2">
        <v>2019</v>
      </c>
      <c r="F33" s="4">
        <v>2142374</v>
      </c>
      <c r="G33" s="4"/>
      <c r="H33" s="4"/>
      <c r="I33" s="4">
        <v>2142374</v>
      </c>
      <c r="J33" s="4">
        <v>13264769</v>
      </c>
      <c r="K33" s="4">
        <f t="shared" si="0"/>
        <v>464266.91500000004</v>
      </c>
      <c r="L33" s="4">
        <f t="shared" si="1"/>
        <v>1678107.085</v>
      </c>
      <c r="M33" s="4">
        <f t="shared" si="2"/>
        <v>1678107.085</v>
      </c>
      <c r="N33" s="2"/>
    </row>
    <row r="34" spans="1:14" x14ac:dyDescent="0.2">
      <c r="A34" s="2" t="s">
        <v>168</v>
      </c>
      <c r="B34" s="3">
        <v>21429</v>
      </c>
      <c r="C34" s="2" t="s">
        <v>22</v>
      </c>
      <c r="D34" s="2" t="s">
        <v>40</v>
      </c>
      <c r="E34" s="2">
        <v>2019</v>
      </c>
      <c r="F34" s="4">
        <v>1737653</v>
      </c>
      <c r="G34" s="4"/>
      <c r="H34" s="4"/>
      <c r="I34" s="4">
        <v>1737653</v>
      </c>
      <c r="J34" s="4">
        <v>12098123</v>
      </c>
      <c r="K34" s="4">
        <f t="shared" ref="K34:K65" si="3">MAX(3.5%*J34,250000)</f>
        <v>423434.30500000005</v>
      </c>
      <c r="L34" s="4">
        <f t="shared" si="1"/>
        <v>1314218.6949999998</v>
      </c>
      <c r="M34" s="4">
        <f t="shared" si="2"/>
        <v>1314218.6949999998</v>
      </c>
      <c r="N34" s="2"/>
    </row>
    <row r="35" spans="1:14" x14ac:dyDescent="0.2">
      <c r="A35" s="2" t="s">
        <v>204</v>
      </c>
      <c r="B35" s="3">
        <v>21590</v>
      </c>
      <c r="C35" s="2" t="s">
        <v>22</v>
      </c>
      <c r="D35" s="2" t="s">
        <v>68</v>
      </c>
      <c r="E35" s="2">
        <v>2019</v>
      </c>
      <c r="F35" s="4">
        <v>272177</v>
      </c>
      <c r="G35" s="4"/>
      <c r="H35" s="4"/>
      <c r="I35" s="4">
        <v>272177</v>
      </c>
      <c r="J35" s="4">
        <v>8543299</v>
      </c>
      <c r="K35" s="4">
        <f t="shared" si="3"/>
        <v>299015.46500000003</v>
      </c>
      <c r="L35" s="4">
        <f t="shared" si="1"/>
        <v>-26838.465000000026</v>
      </c>
      <c r="M35" s="4">
        <f t="shared" si="2"/>
        <v>0</v>
      </c>
      <c r="N35" s="2"/>
    </row>
    <row r="36" spans="1:14" x14ac:dyDescent="0.2">
      <c r="A36" s="2" t="s">
        <v>175</v>
      </c>
      <c r="B36" s="3">
        <v>21440</v>
      </c>
      <c r="C36" s="2" t="s">
        <v>22</v>
      </c>
      <c r="D36" s="2" t="s">
        <v>45</v>
      </c>
      <c r="E36" s="2">
        <v>2019</v>
      </c>
      <c r="F36" s="4">
        <v>603786</v>
      </c>
      <c r="G36" s="4"/>
      <c r="H36" s="4"/>
      <c r="I36" s="4">
        <v>603786</v>
      </c>
      <c r="J36" s="4">
        <v>6804104</v>
      </c>
      <c r="K36" s="4">
        <f t="shared" si="3"/>
        <v>250000</v>
      </c>
      <c r="L36" s="4">
        <f t="shared" si="1"/>
        <v>353786</v>
      </c>
      <c r="M36" s="4">
        <f t="shared" si="2"/>
        <v>353786</v>
      </c>
      <c r="N36" s="2"/>
    </row>
    <row r="37" spans="1:14" x14ac:dyDescent="0.2">
      <c r="A37" s="2" t="s">
        <v>242</v>
      </c>
      <c r="B37" s="3">
        <v>21631</v>
      </c>
      <c r="C37" s="2" t="s">
        <v>22</v>
      </c>
      <c r="D37" s="2" t="s">
        <v>98</v>
      </c>
      <c r="E37" s="2">
        <v>2019</v>
      </c>
      <c r="F37" s="4">
        <v>4254695</v>
      </c>
      <c r="G37" s="4"/>
      <c r="H37" s="4"/>
      <c r="I37" s="4">
        <v>4254695</v>
      </c>
      <c r="J37" s="4">
        <v>38312504</v>
      </c>
      <c r="K37" s="4">
        <f t="shared" si="3"/>
        <v>1340937.6400000001</v>
      </c>
      <c r="L37" s="4">
        <f t="shared" si="1"/>
        <v>2913757.36</v>
      </c>
      <c r="M37" s="4">
        <f t="shared" si="2"/>
        <v>2913757.36</v>
      </c>
      <c r="N37" s="2"/>
    </row>
    <row r="38" spans="1:14" x14ac:dyDescent="0.2">
      <c r="A38" s="2" t="s">
        <v>167</v>
      </c>
      <c r="B38" s="3">
        <v>21428</v>
      </c>
      <c r="C38" s="2" t="s">
        <v>22</v>
      </c>
      <c r="D38" s="2" t="s">
        <v>39</v>
      </c>
      <c r="E38" s="2">
        <v>2019</v>
      </c>
      <c r="F38" s="4">
        <v>785610</v>
      </c>
      <c r="G38" s="4"/>
      <c r="H38" s="4"/>
      <c r="I38" s="4">
        <v>785610</v>
      </c>
      <c r="J38" s="4">
        <v>8007654</v>
      </c>
      <c r="K38" s="4">
        <f t="shared" si="3"/>
        <v>280267.89</v>
      </c>
      <c r="L38" s="4">
        <f t="shared" si="1"/>
        <v>505342.11</v>
      </c>
      <c r="M38" s="4">
        <f t="shared" si="2"/>
        <v>505342.11</v>
      </c>
      <c r="N38" s="2"/>
    </row>
    <row r="39" spans="1:14" x14ac:dyDescent="0.2">
      <c r="A39" s="2" t="s">
        <v>294</v>
      </c>
      <c r="B39" s="3">
        <v>21695</v>
      </c>
      <c r="C39" s="2" t="s">
        <v>22</v>
      </c>
      <c r="D39" s="2" t="s">
        <v>295</v>
      </c>
      <c r="E39" s="2">
        <v>2019</v>
      </c>
      <c r="F39" s="4">
        <v>428302</v>
      </c>
      <c r="G39" s="4"/>
      <c r="H39" s="4"/>
      <c r="I39" s="4">
        <v>428302</v>
      </c>
      <c r="J39" s="4">
        <v>12657847</v>
      </c>
      <c r="K39" s="4">
        <f t="shared" si="3"/>
        <v>443024.64500000002</v>
      </c>
      <c r="L39" s="4">
        <f t="shared" si="1"/>
        <v>-14722.645000000019</v>
      </c>
      <c r="M39" s="4">
        <f t="shared" si="2"/>
        <v>0</v>
      </c>
      <c r="N39" s="2"/>
    </row>
    <row r="40" spans="1:14" x14ac:dyDescent="0.2">
      <c r="A40" s="2" t="s">
        <v>216</v>
      </c>
      <c r="B40" s="3">
        <v>21603</v>
      </c>
      <c r="C40" s="2" t="s">
        <v>22</v>
      </c>
      <c r="D40" s="2" t="s">
        <v>77</v>
      </c>
      <c r="E40" s="2">
        <v>2019</v>
      </c>
      <c r="F40" s="4">
        <v>1246414</v>
      </c>
      <c r="G40" s="4"/>
      <c r="H40" s="4"/>
      <c r="I40" s="4">
        <v>1246414</v>
      </c>
      <c r="J40" s="4">
        <v>7926595</v>
      </c>
      <c r="K40" s="4">
        <f t="shared" si="3"/>
        <v>277430.82500000001</v>
      </c>
      <c r="L40" s="4">
        <f t="shared" si="1"/>
        <v>968983.17500000005</v>
      </c>
      <c r="M40" s="4">
        <f t="shared" si="2"/>
        <v>968983.17500000005</v>
      </c>
      <c r="N40" s="2"/>
    </row>
    <row r="41" spans="1:14" x14ac:dyDescent="0.2">
      <c r="A41" s="2" t="s">
        <v>215</v>
      </c>
      <c r="B41" s="3">
        <v>21602</v>
      </c>
      <c r="C41" s="2" t="s">
        <v>22</v>
      </c>
      <c r="D41" s="2" t="s">
        <v>76</v>
      </c>
      <c r="E41" s="2">
        <v>2019</v>
      </c>
      <c r="F41" s="4">
        <v>1402480</v>
      </c>
      <c r="G41" s="4"/>
      <c r="H41" s="4"/>
      <c r="I41" s="4">
        <v>1402480</v>
      </c>
      <c r="J41" s="4">
        <v>9781961</v>
      </c>
      <c r="K41" s="4">
        <f t="shared" si="3"/>
        <v>342368.63500000001</v>
      </c>
      <c r="L41" s="4">
        <f t="shared" si="1"/>
        <v>1060111.365</v>
      </c>
      <c r="M41" s="4">
        <f t="shared" si="2"/>
        <v>1060111.365</v>
      </c>
      <c r="N41" s="2"/>
    </row>
    <row r="42" spans="1:14" x14ac:dyDescent="0.2">
      <c r="A42" s="2" t="s">
        <v>271</v>
      </c>
      <c r="B42" s="3">
        <v>21668</v>
      </c>
      <c r="C42" s="2" t="s">
        <v>22</v>
      </c>
      <c r="D42" s="2" t="s">
        <v>117</v>
      </c>
      <c r="E42" s="2">
        <v>2019</v>
      </c>
      <c r="F42" s="4">
        <v>933761</v>
      </c>
      <c r="G42" s="4"/>
      <c r="H42" s="4"/>
      <c r="I42" s="4">
        <v>933761</v>
      </c>
      <c r="J42" s="4">
        <v>11384750</v>
      </c>
      <c r="K42" s="4">
        <f t="shared" si="3"/>
        <v>398466.25000000006</v>
      </c>
      <c r="L42" s="4">
        <f t="shared" si="1"/>
        <v>535294.75</v>
      </c>
      <c r="M42" s="4">
        <f t="shared" si="2"/>
        <v>535294.75</v>
      </c>
      <c r="N42" s="2"/>
    </row>
    <row r="43" spans="1:14" x14ac:dyDescent="0.2">
      <c r="A43" s="2" t="s">
        <v>322</v>
      </c>
      <c r="B43" s="3">
        <v>42647</v>
      </c>
      <c r="C43" s="2" t="s">
        <v>22</v>
      </c>
      <c r="D43" s="2" t="s">
        <v>159</v>
      </c>
      <c r="E43" s="2">
        <v>2019</v>
      </c>
      <c r="F43" s="4">
        <v>1039753</v>
      </c>
      <c r="G43" s="4"/>
      <c r="H43" s="4"/>
      <c r="I43" s="4">
        <v>1039753</v>
      </c>
      <c r="J43" s="4">
        <v>11336215</v>
      </c>
      <c r="K43" s="4">
        <f t="shared" si="3"/>
        <v>396767.52500000002</v>
      </c>
      <c r="L43" s="4">
        <f t="shared" si="1"/>
        <v>642985.47499999998</v>
      </c>
      <c r="M43" s="4">
        <f t="shared" si="2"/>
        <v>642985.47499999998</v>
      </c>
      <c r="N43" s="2"/>
    </row>
    <row r="44" spans="1:14" x14ac:dyDescent="0.2">
      <c r="A44" s="2" t="s">
        <v>314</v>
      </c>
      <c r="B44" s="3">
        <v>42132</v>
      </c>
      <c r="C44" s="2" t="s">
        <v>22</v>
      </c>
      <c r="D44" s="2" t="s">
        <v>153</v>
      </c>
      <c r="E44" s="2">
        <v>2019</v>
      </c>
      <c r="F44" s="4">
        <v>695659</v>
      </c>
      <c r="G44" s="4"/>
      <c r="H44" s="4"/>
      <c r="I44" s="4">
        <v>695659</v>
      </c>
      <c r="J44" s="4">
        <v>5875731</v>
      </c>
      <c r="K44" s="4">
        <f t="shared" si="3"/>
        <v>250000</v>
      </c>
      <c r="L44" s="4">
        <f t="shared" si="1"/>
        <v>445659</v>
      </c>
      <c r="M44" s="4">
        <f t="shared" si="2"/>
        <v>445659</v>
      </c>
      <c r="N44" s="2"/>
    </row>
    <row r="45" spans="1:14" x14ac:dyDescent="0.2">
      <c r="A45" s="2" t="s">
        <v>218</v>
      </c>
      <c r="B45" s="3">
        <v>21605</v>
      </c>
      <c r="C45" s="2" t="s">
        <v>22</v>
      </c>
      <c r="D45" s="2" t="s">
        <v>79</v>
      </c>
      <c r="E45" s="2">
        <v>2019</v>
      </c>
      <c r="F45" s="4">
        <v>1171303</v>
      </c>
      <c r="G45" s="4"/>
      <c r="H45" s="4"/>
      <c r="I45" s="4">
        <v>1171303</v>
      </c>
      <c r="J45" s="4">
        <v>3159131</v>
      </c>
      <c r="K45" s="4">
        <f t="shared" si="3"/>
        <v>250000</v>
      </c>
      <c r="L45" s="4">
        <f t="shared" si="1"/>
        <v>921303</v>
      </c>
      <c r="M45" s="4">
        <f t="shared" si="2"/>
        <v>921303</v>
      </c>
      <c r="N45" s="2"/>
    </row>
    <row r="46" spans="1:14" x14ac:dyDescent="0.2">
      <c r="A46" s="2" t="s">
        <v>325</v>
      </c>
      <c r="B46" s="3">
        <v>42652</v>
      </c>
      <c r="C46" s="2" t="s">
        <v>22</v>
      </c>
      <c r="D46" s="2" t="s">
        <v>162</v>
      </c>
      <c r="E46" s="2">
        <v>2019</v>
      </c>
      <c r="F46" s="4">
        <v>1300228</v>
      </c>
      <c r="G46" s="4"/>
      <c r="H46" s="4"/>
      <c r="I46" s="4">
        <v>1300228</v>
      </c>
      <c r="J46" s="4">
        <v>5670488</v>
      </c>
      <c r="K46" s="4">
        <f t="shared" si="3"/>
        <v>250000</v>
      </c>
      <c r="L46" s="4">
        <f t="shared" si="1"/>
        <v>1050228</v>
      </c>
      <c r="M46" s="4">
        <f t="shared" si="2"/>
        <v>1050228</v>
      </c>
      <c r="N46" s="2"/>
    </row>
    <row r="47" spans="1:14" x14ac:dyDescent="0.2">
      <c r="A47" s="2" t="s">
        <v>324</v>
      </c>
      <c r="B47" s="3">
        <v>42650</v>
      </c>
      <c r="C47" s="2" t="s">
        <v>22</v>
      </c>
      <c r="D47" s="2" t="s">
        <v>161</v>
      </c>
      <c r="E47" s="2">
        <v>2019</v>
      </c>
      <c r="F47" s="4">
        <v>7327855</v>
      </c>
      <c r="G47" s="4"/>
      <c r="H47" s="4"/>
      <c r="I47" s="4">
        <v>7327855</v>
      </c>
      <c r="J47" s="4">
        <v>30780718</v>
      </c>
      <c r="K47" s="4">
        <f t="shared" si="3"/>
        <v>1077325.1300000001</v>
      </c>
      <c r="L47" s="4">
        <f t="shared" si="1"/>
        <v>6250529.8700000001</v>
      </c>
      <c r="M47" s="4">
        <f t="shared" si="2"/>
        <v>6250529.8700000001</v>
      </c>
      <c r="N47" s="2"/>
    </row>
    <row r="48" spans="1:14" x14ac:dyDescent="0.2">
      <c r="A48" s="2" t="s">
        <v>278</v>
      </c>
      <c r="B48" s="3">
        <v>21677</v>
      </c>
      <c r="C48" s="2" t="s">
        <v>22</v>
      </c>
      <c r="D48" s="2" t="s">
        <v>124</v>
      </c>
      <c r="E48" s="2">
        <v>2019</v>
      </c>
      <c r="F48" s="4">
        <v>1110415</v>
      </c>
      <c r="G48" s="4"/>
      <c r="H48" s="4"/>
      <c r="I48" s="4">
        <v>1110415</v>
      </c>
      <c r="J48" s="4">
        <v>9160709</v>
      </c>
      <c r="K48" s="4">
        <f t="shared" si="3"/>
        <v>320624.815</v>
      </c>
      <c r="L48" s="4">
        <f t="shared" si="1"/>
        <v>789790.18500000006</v>
      </c>
      <c r="M48" s="4">
        <f t="shared" si="2"/>
        <v>789790.18500000006</v>
      </c>
      <c r="N48" s="2"/>
    </row>
    <row r="49" spans="1:14" x14ac:dyDescent="0.2">
      <c r="A49" s="2" t="s">
        <v>238</v>
      </c>
      <c r="B49" s="3">
        <v>21628</v>
      </c>
      <c r="C49" s="2" t="s">
        <v>22</v>
      </c>
      <c r="D49" s="2" t="s">
        <v>96</v>
      </c>
      <c r="E49" s="2">
        <v>2019</v>
      </c>
      <c r="F49" s="4">
        <v>1822167</v>
      </c>
      <c r="G49" s="4"/>
      <c r="H49" s="4"/>
      <c r="I49" s="4">
        <v>1822167</v>
      </c>
      <c r="J49" s="4">
        <v>8253453</v>
      </c>
      <c r="K49" s="4">
        <f t="shared" si="3"/>
        <v>288870.85500000004</v>
      </c>
      <c r="L49" s="4">
        <f t="shared" si="1"/>
        <v>1533296.145</v>
      </c>
      <c r="M49" s="4">
        <f t="shared" si="2"/>
        <v>1533296.145</v>
      </c>
      <c r="N49" s="2"/>
    </row>
    <row r="50" spans="1:14" x14ac:dyDescent="0.2">
      <c r="A50" s="2" t="s">
        <v>269</v>
      </c>
      <c r="B50" s="3">
        <v>21666</v>
      </c>
      <c r="C50" s="2" t="s">
        <v>22</v>
      </c>
      <c r="D50" s="2" t="s">
        <v>115</v>
      </c>
      <c r="E50" s="2">
        <v>2019</v>
      </c>
      <c r="F50" s="4">
        <v>603551</v>
      </c>
      <c r="G50" s="4"/>
      <c r="H50" s="4"/>
      <c r="I50" s="4">
        <v>603551</v>
      </c>
      <c r="J50" s="4">
        <v>7067216</v>
      </c>
      <c r="K50" s="4">
        <f t="shared" si="3"/>
        <v>250000</v>
      </c>
      <c r="L50" s="4">
        <f t="shared" si="1"/>
        <v>353551</v>
      </c>
      <c r="M50" s="4">
        <f t="shared" si="2"/>
        <v>353551</v>
      </c>
      <c r="N50" s="2"/>
    </row>
    <row r="51" spans="1:14" x14ac:dyDescent="0.2">
      <c r="A51" s="2" t="s">
        <v>286</v>
      </c>
      <c r="B51" s="3">
        <v>21687</v>
      </c>
      <c r="C51" s="2" t="s">
        <v>22</v>
      </c>
      <c r="D51" s="2" t="s">
        <v>129</v>
      </c>
      <c r="E51" s="2">
        <v>2019</v>
      </c>
      <c r="F51" s="4">
        <v>1128707</v>
      </c>
      <c r="G51" s="4"/>
      <c r="H51" s="4"/>
      <c r="I51" s="4">
        <v>1128707</v>
      </c>
      <c r="J51" s="4">
        <v>5737321</v>
      </c>
      <c r="K51" s="4">
        <f t="shared" si="3"/>
        <v>250000</v>
      </c>
      <c r="L51" s="4">
        <f t="shared" si="1"/>
        <v>878707</v>
      </c>
      <c r="M51" s="4">
        <f t="shared" si="2"/>
        <v>878707</v>
      </c>
      <c r="N51" s="2"/>
    </row>
    <row r="52" spans="1:14" x14ac:dyDescent="0.2">
      <c r="A52" s="2" t="s">
        <v>207</v>
      </c>
      <c r="B52" s="3">
        <v>21592</v>
      </c>
      <c r="C52" s="2" t="s">
        <v>22</v>
      </c>
      <c r="D52" s="2" t="s">
        <v>69</v>
      </c>
      <c r="E52" s="2">
        <v>2019</v>
      </c>
      <c r="F52" s="4">
        <v>919401</v>
      </c>
      <c r="G52" s="4"/>
      <c r="H52" s="4"/>
      <c r="I52" s="4">
        <v>919401</v>
      </c>
      <c r="J52" s="4">
        <v>2435353</v>
      </c>
      <c r="K52" s="4">
        <f t="shared" si="3"/>
        <v>250000</v>
      </c>
      <c r="L52" s="4">
        <f t="shared" si="1"/>
        <v>669401</v>
      </c>
      <c r="M52" s="4">
        <f t="shared" si="2"/>
        <v>669401</v>
      </c>
      <c r="N52" s="2"/>
    </row>
    <row r="53" spans="1:14" x14ac:dyDescent="0.2">
      <c r="A53" s="2" t="s">
        <v>280</v>
      </c>
      <c r="B53" s="3">
        <v>21680</v>
      </c>
      <c r="C53" s="2" t="s">
        <v>22</v>
      </c>
      <c r="D53" s="2" t="s">
        <v>125</v>
      </c>
      <c r="E53" s="2">
        <v>2019</v>
      </c>
      <c r="F53" s="4">
        <v>1291898</v>
      </c>
      <c r="G53" s="4"/>
      <c r="H53" s="4"/>
      <c r="I53" s="4">
        <v>1291898</v>
      </c>
      <c r="J53" s="4">
        <v>9475235</v>
      </c>
      <c r="K53" s="4">
        <f t="shared" si="3"/>
        <v>331633.22500000003</v>
      </c>
      <c r="L53" s="4">
        <f t="shared" si="1"/>
        <v>960264.77499999991</v>
      </c>
      <c r="M53" s="4">
        <f t="shared" si="2"/>
        <v>960264.77499999991</v>
      </c>
      <c r="N53" s="2"/>
    </row>
    <row r="54" spans="1:14" x14ac:dyDescent="0.2">
      <c r="A54" s="2" t="s">
        <v>298</v>
      </c>
      <c r="B54" s="3">
        <v>21699</v>
      </c>
      <c r="C54" s="2" t="s">
        <v>22</v>
      </c>
      <c r="D54" s="2" t="s">
        <v>137</v>
      </c>
      <c r="E54" s="2">
        <v>2019</v>
      </c>
      <c r="F54" s="4">
        <v>1260729</v>
      </c>
      <c r="G54" s="4"/>
      <c r="H54" s="4"/>
      <c r="I54" s="4">
        <v>1260729</v>
      </c>
      <c r="J54" s="4">
        <v>7434368</v>
      </c>
      <c r="K54" s="4">
        <f t="shared" si="3"/>
        <v>260202.88000000003</v>
      </c>
      <c r="L54" s="4">
        <f t="shared" si="1"/>
        <v>1000526.12</v>
      </c>
      <c r="M54" s="4">
        <f t="shared" si="2"/>
        <v>1000526.12</v>
      </c>
      <c r="N54" s="2"/>
    </row>
    <row r="55" spans="1:14" x14ac:dyDescent="0.2">
      <c r="A55" s="2" t="s">
        <v>183</v>
      </c>
      <c r="B55" s="3">
        <v>21449</v>
      </c>
      <c r="C55" s="2" t="s">
        <v>22</v>
      </c>
      <c r="D55" s="2" t="s">
        <v>51</v>
      </c>
      <c r="E55" s="2">
        <v>2019</v>
      </c>
      <c r="F55" s="4">
        <v>785338</v>
      </c>
      <c r="G55" s="4"/>
      <c r="H55" s="4"/>
      <c r="I55" s="4">
        <v>785338</v>
      </c>
      <c r="J55" s="4">
        <v>9760059</v>
      </c>
      <c r="K55" s="4">
        <f t="shared" si="3"/>
        <v>341602.06500000006</v>
      </c>
      <c r="L55" s="4">
        <f t="shared" si="1"/>
        <v>443735.93499999994</v>
      </c>
      <c r="M55" s="4">
        <f t="shared" si="2"/>
        <v>443735.93499999994</v>
      </c>
      <c r="N55" s="2"/>
    </row>
    <row r="56" spans="1:14" x14ac:dyDescent="0.2">
      <c r="A56" s="2" t="s">
        <v>219</v>
      </c>
      <c r="B56" s="3">
        <v>21606</v>
      </c>
      <c r="C56" s="2" t="s">
        <v>22</v>
      </c>
      <c r="D56" s="2" t="s">
        <v>80</v>
      </c>
      <c r="E56" s="2">
        <v>2019</v>
      </c>
      <c r="F56" s="4">
        <v>2353424</v>
      </c>
      <c r="G56" s="4"/>
      <c r="H56" s="4"/>
      <c r="I56" s="4">
        <v>2353424</v>
      </c>
      <c r="J56" s="4">
        <v>33287388</v>
      </c>
      <c r="K56" s="4">
        <f t="shared" si="3"/>
        <v>1165058.58</v>
      </c>
      <c r="L56" s="4">
        <f t="shared" si="1"/>
        <v>1188365.42</v>
      </c>
      <c r="M56" s="4">
        <f t="shared" si="2"/>
        <v>1188365.42</v>
      </c>
      <c r="N56" s="2"/>
    </row>
    <row r="57" spans="1:14" x14ac:dyDescent="0.2">
      <c r="A57" s="2" t="s">
        <v>202</v>
      </c>
      <c r="B57" s="3">
        <v>21588</v>
      </c>
      <c r="C57" s="2" t="s">
        <v>22</v>
      </c>
      <c r="D57" s="2" t="s">
        <v>27</v>
      </c>
      <c r="E57" s="2">
        <v>2019</v>
      </c>
      <c r="F57" s="4">
        <v>957168</v>
      </c>
      <c r="G57" s="4"/>
      <c r="H57" s="4"/>
      <c r="I57" s="4">
        <v>957168</v>
      </c>
      <c r="J57" s="4">
        <v>9866548</v>
      </c>
      <c r="K57" s="4">
        <f t="shared" si="3"/>
        <v>345329.18000000005</v>
      </c>
      <c r="L57" s="4">
        <f t="shared" si="1"/>
        <v>611838.81999999995</v>
      </c>
      <c r="M57" s="4">
        <f t="shared" si="2"/>
        <v>611838.81999999995</v>
      </c>
      <c r="N57" s="2"/>
    </row>
    <row r="58" spans="1:14" x14ac:dyDescent="0.2">
      <c r="A58" s="2" t="s">
        <v>282</v>
      </c>
      <c r="B58" s="3">
        <v>21682</v>
      </c>
      <c r="C58" s="2" t="s">
        <v>22</v>
      </c>
      <c r="D58" s="2" t="s">
        <v>283</v>
      </c>
      <c r="E58" s="2">
        <v>2019</v>
      </c>
      <c r="F58" s="4">
        <v>1332051</v>
      </c>
      <c r="G58" s="4"/>
      <c r="H58" s="4"/>
      <c r="I58" s="4">
        <v>1332051</v>
      </c>
      <c r="J58" s="4">
        <v>6210097</v>
      </c>
      <c r="K58" s="4">
        <f t="shared" si="3"/>
        <v>250000</v>
      </c>
      <c r="L58" s="4">
        <f t="shared" si="1"/>
        <v>1082051</v>
      </c>
      <c r="M58" s="4">
        <f t="shared" si="2"/>
        <v>1082051</v>
      </c>
      <c r="N58" s="2"/>
    </row>
    <row r="59" spans="1:14" x14ac:dyDescent="0.2">
      <c r="A59" s="2" t="s">
        <v>192</v>
      </c>
      <c r="B59" s="3">
        <v>21572</v>
      </c>
      <c r="C59" s="2" t="s">
        <v>22</v>
      </c>
      <c r="D59" s="2" t="s">
        <v>164</v>
      </c>
      <c r="E59" s="2">
        <v>2019</v>
      </c>
      <c r="F59" s="4">
        <v>469627</v>
      </c>
      <c r="G59" s="4"/>
      <c r="H59" s="4"/>
      <c r="I59" s="4">
        <v>469627</v>
      </c>
      <c r="J59" s="4">
        <v>5959405</v>
      </c>
      <c r="K59" s="4">
        <f t="shared" si="3"/>
        <v>250000</v>
      </c>
      <c r="L59" s="4">
        <f t="shared" si="1"/>
        <v>219627</v>
      </c>
      <c r="M59" s="4">
        <f t="shared" si="2"/>
        <v>219627</v>
      </c>
      <c r="N59" s="2"/>
    </row>
    <row r="60" spans="1:14" x14ac:dyDescent="0.2">
      <c r="A60" s="2" t="s">
        <v>293</v>
      </c>
      <c r="B60" s="3">
        <v>21694</v>
      </c>
      <c r="C60" s="2" t="s">
        <v>22</v>
      </c>
      <c r="D60" s="2" t="s">
        <v>30</v>
      </c>
      <c r="E60" s="2">
        <v>2019</v>
      </c>
      <c r="F60" s="4">
        <v>887180</v>
      </c>
      <c r="G60" s="4"/>
      <c r="H60" s="4"/>
      <c r="I60" s="4">
        <v>887180</v>
      </c>
      <c r="J60" s="4">
        <v>11263343</v>
      </c>
      <c r="K60" s="4">
        <f t="shared" si="3"/>
        <v>394217.00500000006</v>
      </c>
      <c r="L60" s="4">
        <f t="shared" si="1"/>
        <v>492962.99499999994</v>
      </c>
      <c r="M60" s="4">
        <f t="shared" si="2"/>
        <v>492962.99499999994</v>
      </c>
      <c r="N60" s="2"/>
    </row>
    <row r="61" spans="1:14" x14ac:dyDescent="0.2">
      <c r="A61" s="2" t="s">
        <v>174</v>
      </c>
      <c r="B61" s="3">
        <v>21438</v>
      </c>
      <c r="C61" s="2" t="s">
        <v>22</v>
      </c>
      <c r="D61" s="2" t="s">
        <v>44</v>
      </c>
      <c r="E61" s="2">
        <v>2019</v>
      </c>
      <c r="F61" s="4">
        <v>1267235</v>
      </c>
      <c r="G61" s="4"/>
      <c r="H61" s="4"/>
      <c r="I61" s="4">
        <v>1267235</v>
      </c>
      <c r="J61" s="4">
        <v>3842182</v>
      </c>
      <c r="K61" s="4">
        <f t="shared" si="3"/>
        <v>250000</v>
      </c>
      <c r="L61" s="4">
        <f t="shared" si="1"/>
        <v>1017235</v>
      </c>
      <c r="M61" s="4">
        <f t="shared" si="2"/>
        <v>1017235</v>
      </c>
      <c r="N61" s="2"/>
    </row>
    <row r="62" spans="1:14" x14ac:dyDescent="0.2">
      <c r="A62" s="2" t="s">
        <v>267</v>
      </c>
      <c r="B62" s="3">
        <v>21664</v>
      </c>
      <c r="C62" s="2" t="s">
        <v>22</v>
      </c>
      <c r="D62" s="2" t="s">
        <v>113</v>
      </c>
      <c r="E62" s="2">
        <v>2019</v>
      </c>
      <c r="F62" s="4">
        <v>2069669</v>
      </c>
      <c r="G62" s="4"/>
      <c r="H62" s="4"/>
      <c r="I62" s="4">
        <v>2069669</v>
      </c>
      <c r="J62" s="4">
        <v>5061492</v>
      </c>
      <c r="K62" s="4">
        <f t="shared" si="3"/>
        <v>250000</v>
      </c>
      <c r="L62" s="4">
        <f t="shared" si="1"/>
        <v>1819669</v>
      </c>
      <c r="M62" s="4">
        <f t="shared" si="2"/>
        <v>1819669</v>
      </c>
      <c r="N62" s="2"/>
    </row>
    <row r="63" spans="1:14" x14ac:dyDescent="0.2">
      <c r="A63" s="2" t="s">
        <v>276</v>
      </c>
      <c r="B63" s="3">
        <v>21675</v>
      </c>
      <c r="C63" s="2" t="s">
        <v>22</v>
      </c>
      <c r="D63" s="2" t="s">
        <v>122</v>
      </c>
      <c r="E63" s="2">
        <v>2019</v>
      </c>
      <c r="F63" s="4">
        <v>1516723</v>
      </c>
      <c r="G63" s="4"/>
      <c r="H63" s="4"/>
      <c r="I63" s="4">
        <v>1516723</v>
      </c>
      <c r="J63" s="4">
        <v>8319531</v>
      </c>
      <c r="K63" s="4">
        <f t="shared" si="3"/>
        <v>291183.58500000002</v>
      </c>
      <c r="L63" s="4">
        <f t="shared" si="1"/>
        <v>1225539.415</v>
      </c>
      <c r="M63" s="4">
        <f t="shared" si="2"/>
        <v>1225539.415</v>
      </c>
      <c r="N63" s="2"/>
    </row>
    <row r="64" spans="1:14" x14ac:dyDescent="0.2">
      <c r="A64" s="2" t="s">
        <v>205</v>
      </c>
      <c r="B64" s="3">
        <v>21591</v>
      </c>
      <c r="C64" s="2" t="s">
        <v>22</v>
      </c>
      <c r="D64" s="2" t="s">
        <v>206</v>
      </c>
      <c r="E64" s="2">
        <v>2019</v>
      </c>
      <c r="F64" s="4">
        <v>7812216</v>
      </c>
      <c r="G64" s="4"/>
      <c r="H64" s="4"/>
      <c r="I64" s="4">
        <v>7812216</v>
      </c>
      <c r="J64" s="4">
        <v>21017543</v>
      </c>
      <c r="K64" s="4">
        <f t="shared" si="3"/>
        <v>735614.00500000012</v>
      </c>
      <c r="L64" s="4">
        <f t="shared" si="1"/>
        <v>7076601.9950000001</v>
      </c>
      <c r="M64" s="4">
        <f t="shared" si="2"/>
        <v>7076601.9950000001</v>
      </c>
      <c r="N64" s="2"/>
    </row>
    <row r="65" spans="1:14" x14ac:dyDescent="0.2">
      <c r="A65" s="2" t="s">
        <v>311</v>
      </c>
      <c r="B65" s="3">
        <v>41543</v>
      </c>
      <c r="C65" s="2" t="s">
        <v>22</v>
      </c>
      <c r="D65" s="2" t="s">
        <v>150</v>
      </c>
      <c r="E65" s="2">
        <v>2019</v>
      </c>
      <c r="F65" s="4">
        <v>2041152</v>
      </c>
      <c r="G65" s="4"/>
      <c r="H65" s="4"/>
      <c r="I65" s="4">
        <v>2041152</v>
      </c>
      <c r="J65" s="4">
        <v>21812388</v>
      </c>
      <c r="K65" s="4">
        <f t="shared" si="3"/>
        <v>763433.58000000007</v>
      </c>
      <c r="L65" s="4">
        <f t="shared" si="1"/>
        <v>1277718.42</v>
      </c>
      <c r="M65" s="4">
        <f t="shared" si="2"/>
        <v>1277718.42</v>
      </c>
      <c r="N65" s="2"/>
    </row>
    <row r="66" spans="1:14" x14ac:dyDescent="0.2">
      <c r="A66" s="2" t="s">
        <v>188</v>
      </c>
      <c r="B66" s="3">
        <v>21457</v>
      </c>
      <c r="C66" s="2" t="s">
        <v>22</v>
      </c>
      <c r="D66" s="2" t="s">
        <v>56</v>
      </c>
      <c r="E66" s="2">
        <v>2019</v>
      </c>
      <c r="F66" s="4">
        <v>2631911</v>
      </c>
      <c r="G66" s="4"/>
      <c r="H66" s="4"/>
      <c r="I66" s="4">
        <v>2631911</v>
      </c>
      <c r="J66" s="4">
        <v>17565180</v>
      </c>
      <c r="K66" s="4">
        <f t="shared" ref="K66:K97" si="4">MAX(3.5%*J66,250000)</f>
        <v>614781.30000000005</v>
      </c>
      <c r="L66" s="4">
        <f t="shared" si="1"/>
        <v>2017129.7</v>
      </c>
      <c r="M66" s="4">
        <f t="shared" si="2"/>
        <v>2017129.7</v>
      </c>
      <c r="N66" s="2"/>
    </row>
    <row r="67" spans="1:14" x14ac:dyDescent="0.2">
      <c r="A67" s="2" t="s">
        <v>256</v>
      </c>
      <c r="B67" s="3">
        <v>21649</v>
      </c>
      <c r="C67" s="2" t="s">
        <v>22</v>
      </c>
      <c r="D67" s="2" t="s">
        <v>32</v>
      </c>
      <c r="E67" s="2">
        <v>2019</v>
      </c>
      <c r="F67" s="4">
        <v>3142525</v>
      </c>
      <c r="G67" s="4"/>
      <c r="H67" s="4"/>
      <c r="I67" s="4">
        <v>3142525</v>
      </c>
      <c r="J67" s="4">
        <v>11929538</v>
      </c>
      <c r="K67" s="4">
        <f t="shared" si="4"/>
        <v>417533.83</v>
      </c>
      <c r="L67" s="4">
        <f t="shared" ref="L67:L130" si="5">I67-K67</f>
        <v>2724991.17</v>
      </c>
      <c r="M67" s="4">
        <f t="shared" ref="M67:M130" si="6">MAX(I67-K67,0)</f>
        <v>2724991.17</v>
      </c>
      <c r="N67" s="2"/>
    </row>
    <row r="68" spans="1:14" x14ac:dyDescent="0.2">
      <c r="A68" s="2" t="s">
        <v>196</v>
      </c>
      <c r="B68" s="3">
        <v>21579</v>
      </c>
      <c r="C68" s="2" t="s">
        <v>22</v>
      </c>
      <c r="D68" s="2" t="s">
        <v>62</v>
      </c>
      <c r="E68" s="2">
        <v>2019</v>
      </c>
      <c r="F68" s="4">
        <v>250000</v>
      </c>
      <c r="G68" s="4"/>
      <c r="H68" s="4"/>
      <c r="I68" s="4">
        <v>250000</v>
      </c>
      <c r="J68" s="4">
        <v>13673969</v>
      </c>
      <c r="K68" s="4">
        <f t="shared" si="4"/>
        <v>478588.91500000004</v>
      </c>
      <c r="L68" s="4">
        <f t="shared" si="5"/>
        <v>-228588.91500000004</v>
      </c>
      <c r="M68" s="4">
        <f t="shared" si="6"/>
        <v>0</v>
      </c>
      <c r="N68" s="2"/>
    </row>
    <row r="69" spans="1:14" x14ac:dyDescent="0.2">
      <c r="A69" s="2" t="s">
        <v>253</v>
      </c>
      <c r="B69" s="3">
        <v>21645</v>
      </c>
      <c r="C69" s="2" t="s">
        <v>22</v>
      </c>
      <c r="D69" s="2" t="s">
        <v>106</v>
      </c>
      <c r="E69" s="2">
        <v>2019</v>
      </c>
      <c r="F69" s="4">
        <v>975000</v>
      </c>
      <c r="G69" s="4"/>
      <c r="H69" s="4"/>
      <c r="I69" s="4">
        <v>975000</v>
      </c>
      <c r="J69" s="4">
        <v>15256000</v>
      </c>
      <c r="K69" s="4">
        <f t="shared" si="4"/>
        <v>533960</v>
      </c>
      <c r="L69" s="4">
        <f t="shared" si="5"/>
        <v>441040</v>
      </c>
      <c r="M69" s="4">
        <f t="shared" si="6"/>
        <v>441040</v>
      </c>
      <c r="N69" s="2"/>
    </row>
    <row r="70" spans="1:14" x14ac:dyDescent="0.2">
      <c r="A70" s="2" t="s">
        <v>212</v>
      </c>
      <c r="B70" s="3">
        <v>21599</v>
      </c>
      <c r="C70" s="2" t="s">
        <v>22</v>
      </c>
      <c r="D70" s="2" t="s">
        <v>73</v>
      </c>
      <c r="E70" s="2">
        <v>2019</v>
      </c>
      <c r="F70" s="4">
        <v>150000</v>
      </c>
      <c r="G70" s="4"/>
      <c r="H70" s="4"/>
      <c r="I70" s="4">
        <v>150000</v>
      </c>
      <c r="J70" s="4">
        <v>9962327</v>
      </c>
      <c r="K70" s="4">
        <f t="shared" si="4"/>
        <v>348681.44500000001</v>
      </c>
      <c r="L70" s="4">
        <f t="shared" si="5"/>
        <v>-198681.44500000001</v>
      </c>
      <c r="M70" s="4">
        <f t="shared" si="6"/>
        <v>0</v>
      </c>
      <c r="N70" s="2"/>
    </row>
    <row r="71" spans="1:14" x14ac:dyDescent="0.2">
      <c r="A71" s="2" t="s">
        <v>239</v>
      </c>
      <c r="B71" s="3">
        <v>21629</v>
      </c>
      <c r="C71" s="2" t="s">
        <v>22</v>
      </c>
      <c r="D71" s="2" t="s">
        <v>97</v>
      </c>
      <c r="E71" s="2">
        <v>2019</v>
      </c>
      <c r="F71" s="4">
        <v>2864535</v>
      </c>
      <c r="G71" s="4"/>
      <c r="H71" s="4"/>
      <c r="I71" s="4">
        <v>2864535</v>
      </c>
      <c r="J71" s="4">
        <v>6599054</v>
      </c>
      <c r="K71" s="4">
        <f t="shared" si="4"/>
        <v>250000</v>
      </c>
      <c r="L71" s="4">
        <f t="shared" si="5"/>
        <v>2614535</v>
      </c>
      <c r="M71" s="4">
        <f t="shared" si="6"/>
        <v>2614535</v>
      </c>
      <c r="N71" s="2"/>
    </row>
    <row r="72" spans="1:14" x14ac:dyDescent="0.2">
      <c r="A72" s="2" t="s">
        <v>225</v>
      </c>
      <c r="B72" s="3">
        <v>21614</v>
      </c>
      <c r="C72" s="2" t="s">
        <v>22</v>
      </c>
      <c r="D72" s="2" t="s">
        <v>226</v>
      </c>
      <c r="E72" s="2">
        <v>2019</v>
      </c>
      <c r="F72" s="4">
        <v>393536</v>
      </c>
      <c r="G72" s="4"/>
      <c r="H72" s="4"/>
      <c r="I72" s="4">
        <v>393536</v>
      </c>
      <c r="J72" s="4">
        <v>13505805</v>
      </c>
      <c r="K72" s="4">
        <f t="shared" si="4"/>
        <v>472703.17500000005</v>
      </c>
      <c r="L72" s="4">
        <f t="shared" si="5"/>
        <v>-79167.175000000047</v>
      </c>
      <c r="M72" s="4">
        <f t="shared" si="6"/>
        <v>0</v>
      </c>
      <c r="N72" s="2"/>
    </row>
    <row r="73" spans="1:14" x14ac:dyDescent="0.2">
      <c r="A73" s="2" t="s">
        <v>201</v>
      </c>
      <c r="B73" s="3">
        <v>21587</v>
      </c>
      <c r="C73" s="2" t="s">
        <v>22</v>
      </c>
      <c r="D73" s="2" t="s">
        <v>26</v>
      </c>
      <c r="E73" s="2">
        <v>2019</v>
      </c>
      <c r="F73" s="4">
        <v>1871162</v>
      </c>
      <c r="G73" s="4"/>
      <c r="H73" s="4"/>
      <c r="I73" s="4">
        <v>1871162</v>
      </c>
      <c r="J73" s="4">
        <v>7691404</v>
      </c>
      <c r="K73" s="4">
        <f t="shared" si="4"/>
        <v>269199.14</v>
      </c>
      <c r="L73" s="4">
        <f t="shared" si="5"/>
        <v>1601962.8599999999</v>
      </c>
      <c r="M73" s="4">
        <f t="shared" si="6"/>
        <v>1601962.8599999999</v>
      </c>
      <c r="N73" s="2"/>
    </row>
    <row r="74" spans="1:14" x14ac:dyDescent="0.2">
      <c r="A74" s="2" t="s">
        <v>296</v>
      </c>
      <c r="B74" s="3">
        <v>21696</v>
      </c>
      <c r="C74" s="2" t="s">
        <v>22</v>
      </c>
      <c r="D74" s="2" t="s">
        <v>135</v>
      </c>
      <c r="E74" s="2">
        <v>2019</v>
      </c>
      <c r="F74" s="4">
        <v>573378</v>
      </c>
      <c r="G74" s="4"/>
      <c r="H74" s="4"/>
      <c r="I74" s="4">
        <v>573378</v>
      </c>
      <c r="J74" s="4">
        <v>3193198</v>
      </c>
      <c r="K74" s="4">
        <f t="shared" si="4"/>
        <v>250000</v>
      </c>
      <c r="L74" s="4">
        <f t="shared" si="5"/>
        <v>323378</v>
      </c>
      <c r="M74" s="4">
        <f t="shared" si="6"/>
        <v>323378</v>
      </c>
      <c r="N74" s="2"/>
    </row>
    <row r="75" spans="1:14" x14ac:dyDescent="0.2">
      <c r="A75" s="2" t="s">
        <v>281</v>
      </c>
      <c r="B75" s="3">
        <v>21681</v>
      </c>
      <c r="C75" s="2" t="s">
        <v>22</v>
      </c>
      <c r="D75" s="2" t="s">
        <v>126</v>
      </c>
      <c r="E75" s="2">
        <v>2019</v>
      </c>
      <c r="F75" s="4">
        <v>1216591</v>
      </c>
      <c r="G75" s="4"/>
      <c r="H75" s="4"/>
      <c r="I75" s="4">
        <v>1216591</v>
      </c>
      <c r="J75" s="4">
        <v>6305452</v>
      </c>
      <c r="K75" s="4">
        <f t="shared" si="4"/>
        <v>250000</v>
      </c>
      <c r="L75" s="4">
        <f t="shared" si="5"/>
        <v>966591</v>
      </c>
      <c r="M75" s="4">
        <f t="shared" si="6"/>
        <v>966591</v>
      </c>
      <c r="N75" s="2"/>
    </row>
    <row r="76" spans="1:14" x14ac:dyDescent="0.2">
      <c r="A76" s="2" t="s">
        <v>236</v>
      </c>
      <c r="B76" s="3">
        <v>21625</v>
      </c>
      <c r="C76" s="2" t="s">
        <v>22</v>
      </c>
      <c r="D76" s="2" t="s">
        <v>94</v>
      </c>
      <c r="E76" s="2">
        <v>2019</v>
      </c>
      <c r="F76" s="4">
        <v>694297</v>
      </c>
      <c r="G76" s="4"/>
      <c r="H76" s="4"/>
      <c r="I76" s="4">
        <v>694297</v>
      </c>
      <c r="J76" s="4">
        <v>7881176</v>
      </c>
      <c r="K76" s="4">
        <f t="shared" si="4"/>
        <v>275841.16000000003</v>
      </c>
      <c r="L76" s="4">
        <f t="shared" si="5"/>
        <v>418455.83999999997</v>
      </c>
      <c r="M76" s="4">
        <f t="shared" si="6"/>
        <v>418455.83999999997</v>
      </c>
      <c r="N76" s="2"/>
    </row>
    <row r="77" spans="1:14" x14ac:dyDescent="0.2">
      <c r="A77" s="2" t="s">
        <v>197</v>
      </c>
      <c r="B77" s="3">
        <v>21580</v>
      </c>
      <c r="C77" s="2" t="s">
        <v>22</v>
      </c>
      <c r="D77" s="2" t="s">
        <v>63</v>
      </c>
      <c r="E77" s="2">
        <v>2019</v>
      </c>
      <c r="F77" s="4">
        <v>835708</v>
      </c>
      <c r="G77" s="4"/>
      <c r="H77" s="4"/>
      <c r="I77" s="4">
        <v>835708</v>
      </c>
      <c r="J77" s="4">
        <v>10347773</v>
      </c>
      <c r="K77" s="4">
        <f t="shared" si="4"/>
        <v>362172.05500000005</v>
      </c>
      <c r="L77" s="4">
        <f t="shared" si="5"/>
        <v>473535.94499999995</v>
      </c>
      <c r="M77" s="4">
        <f t="shared" si="6"/>
        <v>473535.94499999995</v>
      </c>
      <c r="N77" s="2"/>
    </row>
    <row r="78" spans="1:14" x14ac:dyDescent="0.2">
      <c r="A78" s="2" t="s">
        <v>326</v>
      </c>
      <c r="B78" s="3">
        <v>42663</v>
      </c>
      <c r="C78" s="2" t="s">
        <v>21</v>
      </c>
      <c r="D78" s="2" t="s">
        <v>163</v>
      </c>
      <c r="E78" s="2">
        <v>2019</v>
      </c>
      <c r="F78" s="4">
        <v>494554</v>
      </c>
      <c r="G78" s="4"/>
      <c r="H78" s="4"/>
      <c r="I78" s="4">
        <v>494554</v>
      </c>
      <c r="J78" s="4">
        <v>22284831</v>
      </c>
      <c r="K78" s="4">
        <f t="shared" si="4"/>
        <v>779969.08500000008</v>
      </c>
      <c r="L78" s="4">
        <f t="shared" si="5"/>
        <v>-285415.08500000008</v>
      </c>
      <c r="M78" s="4">
        <f t="shared" si="6"/>
        <v>0</v>
      </c>
      <c r="N78" s="2"/>
    </row>
    <row r="79" spans="1:14" x14ac:dyDescent="0.2">
      <c r="A79" s="2" t="s">
        <v>272</v>
      </c>
      <c r="B79" s="3">
        <v>21669</v>
      </c>
      <c r="C79" s="2" t="s">
        <v>21</v>
      </c>
      <c r="D79" s="2" t="s">
        <v>118</v>
      </c>
      <c r="E79" s="2">
        <v>2019</v>
      </c>
      <c r="F79" s="4">
        <v>675783</v>
      </c>
      <c r="G79" s="4"/>
      <c r="H79" s="4"/>
      <c r="I79" s="4">
        <v>675783</v>
      </c>
      <c r="J79" s="4">
        <v>17444310</v>
      </c>
      <c r="K79" s="4">
        <f t="shared" si="4"/>
        <v>610550.85000000009</v>
      </c>
      <c r="L79" s="4">
        <f t="shared" si="5"/>
        <v>65232.149999999907</v>
      </c>
      <c r="M79" s="4">
        <f t="shared" si="6"/>
        <v>65232.149999999907</v>
      </c>
      <c r="N79" s="2"/>
    </row>
    <row r="80" spans="1:14" x14ac:dyDescent="0.2">
      <c r="A80" s="2" t="s">
        <v>227</v>
      </c>
      <c r="B80" s="3">
        <v>21615</v>
      </c>
      <c r="C80" s="2" t="s">
        <v>21</v>
      </c>
      <c r="D80" s="2" t="s">
        <v>86</v>
      </c>
      <c r="E80" s="2">
        <v>2019</v>
      </c>
      <c r="F80" s="4">
        <v>2200132</v>
      </c>
      <c r="G80" s="4"/>
      <c r="H80" s="4"/>
      <c r="I80" s="4">
        <v>2200132</v>
      </c>
      <c r="J80" s="4">
        <v>27669037</v>
      </c>
      <c r="K80" s="4">
        <f t="shared" si="4"/>
        <v>968416.29500000004</v>
      </c>
      <c r="L80" s="4">
        <f t="shared" si="5"/>
        <v>1231715.7050000001</v>
      </c>
      <c r="M80" s="4">
        <f t="shared" si="6"/>
        <v>1231715.7050000001</v>
      </c>
      <c r="N80" s="2"/>
    </row>
    <row r="81" spans="1:14" x14ac:dyDescent="0.2">
      <c r="A81" s="2" t="s">
        <v>270</v>
      </c>
      <c r="B81" s="3">
        <v>21667</v>
      </c>
      <c r="C81" s="2" t="s">
        <v>21</v>
      </c>
      <c r="D81" s="2" t="s">
        <v>116</v>
      </c>
      <c r="E81" s="2">
        <v>2019</v>
      </c>
      <c r="F81" s="4">
        <v>950051</v>
      </c>
      <c r="G81" s="4"/>
      <c r="H81" s="4"/>
      <c r="I81" s="4">
        <v>950051</v>
      </c>
      <c r="J81" s="4">
        <v>20793303</v>
      </c>
      <c r="K81" s="4">
        <f t="shared" si="4"/>
        <v>727765.6050000001</v>
      </c>
      <c r="L81" s="4">
        <f t="shared" si="5"/>
        <v>222285.3949999999</v>
      </c>
      <c r="M81" s="4">
        <f t="shared" si="6"/>
        <v>222285.3949999999</v>
      </c>
      <c r="N81" s="2"/>
    </row>
    <row r="82" spans="1:14" x14ac:dyDescent="0.2">
      <c r="A82" s="2" t="s">
        <v>235</v>
      </c>
      <c r="B82" s="3">
        <v>21624</v>
      </c>
      <c r="C82" s="2" t="s">
        <v>21</v>
      </c>
      <c r="D82" s="2" t="s">
        <v>93</v>
      </c>
      <c r="E82" s="2">
        <v>2019</v>
      </c>
      <c r="F82" s="4">
        <v>953748</v>
      </c>
      <c r="G82" s="4"/>
      <c r="H82" s="4"/>
      <c r="I82" s="4">
        <v>953748</v>
      </c>
      <c r="J82" s="4">
        <v>25919983</v>
      </c>
      <c r="K82" s="4">
        <f t="shared" si="4"/>
        <v>907199.40500000014</v>
      </c>
      <c r="L82" s="4">
        <f t="shared" si="5"/>
        <v>46548.594999999856</v>
      </c>
      <c r="M82" s="4">
        <f t="shared" si="6"/>
        <v>46548.594999999856</v>
      </c>
      <c r="N82" s="2"/>
    </row>
    <row r="83" spans="1:14" x14ac:dyDescent="0.2">
      <c r="A83" s="2" t="s">
        <v>277</v>
      </c>
      <c r="B83" s="3">
        <v>21676</v>
      </c>
      <c r="C83" s="2" t="s">
        <v>21</v>
      </c>
      <c r="D83" s="2" t="s">
        <v>123</v>
      </c>
      <c r="E83" s="2">
        <v>2019</v>
      </c>
      <c r="F83" s="4">
        <v>762947</v>
      </c>
      <c r="G83" s="4"/>
      <c r="H83" s="4"/>
      <c r="I83" s="4">
        <v>762947</v>
      </c>
      <c r="J83" s="4">
        <v>7974622</v>
      </c>
      <c r="K83" s="4">
        <f t="shared" si="4"/>
        <v>279111.77</v>
      </c>
      <c r="L83" s="4">
        <f t="shared" si="5"/>
        <v>483835.23</v>
      </c>
      <c r="M83" s="4">
        <f t="shared" si="6"/>
        <v>483835.23</v>
      </c>
      <c r="N83" s="2"/>
    </row>
    <row r="84" spans="1:14" x14ac:dyDescent="0.2">
      <c r="A84" s="2" t="s">
        <v>232</v>
      </c>
      <c r="B84" s="3">
        <v>21621</v>
      </c>
      <c r="C84" s="2" t="s">
        <v>21</v>
      </c>
      <c r="D84" s="2" t="s">
        <v>90</v>
      </c>
      <c r="E84" s="2">
        <v>2019</v>
      </c>
      <c r="F84" s="4">
        <v>1353007</v>
      </c>
      <c r="G84" s="4"/>
      <c r="H84" s="4"/>
      <c r="I84" s="4">
        <v>1353007</v>
      </c>
      <c r="J84" s="4">
        <v>12041002</v>
      </c>
      <c r="K84" s="4">
        <f t="shared" si="4"/>
        <v>421435.07000000007</v>
      </c>
      <c r="L84" s="4">
        <f t="shared" si="5"/>
        <v>931571.92999999993</v>
      </c>
      <c r="M84" s="4">
        <f t="shared" si="6"/>
        <v>931571.92999999993</v>
      </c>
      <c r="N84" s="2"/>
    </row>
    <row r="85" spans="1:14" x14ac:dyDescent="0.2">
      <c r="A85" s="2" t="s">
        <v>279</v>
      </c>
      <c r="B85" s="3">
        <v>21678</v>
      </c>
      <c r="C85" s="2" t="s">
        <v>21</v>
      </c>
      <c r="D85" s="2" t="s">
        <v>35</v>
      </c>
      <c r="E85" s="2">
        <v>2019</v>
      </c>
      <c r="F85" s="4">
        <v>808392</v>
      </c>
      <c r="G85" s="4"/>
      <c r="H85" s="4"/>
      <c r="I85" s="4">
        <v>808392</v>
      </c>
      <c r="J85" s="4">
        <v>15558006</v>
      </c>
      <c r="K85" s="4">
        <f t="shared" si="4"/>
        <v>544530.21000000008</v>
      </c>
      <c r="L85" s="4">
        <f t="shared" si="5"/>
        <v>263861.78999999992</v>
      </c>
      <c r="M85" s="4">
        <f t="shared" si="6"/>
        <v>263861.78999999992</v>
      </c>
      <c r="N85" s="2"/>
    </row>
    <row r="86" spans="1:14" x14ac:dyDescent="0.2">
      <c r="A86" s="2" t="s">
        <v>264</v>
      </c>
      <c r="B86" s="3">
        <v>21661</v>
      </c>
      <c r="C86" s="2" t="s">
        <v>21</v>
      </c>
      <c r="D86" s="2" t="s">
        <v>34</v>
      </c>
      <c r="E86" s="2">
        <v>2019</v>
      </c>
      <c r="F86" s="4">
        <v>362990</v>
      </c>
      <c r="G86" s="4">
        <v>100000</v>
      </c>
      <c r="H86" s="4"/>
      <c r="I86" s="4">
        <v>262990</v>
      </c>
      <c r="J86" s="4">
        <v>14512570</v>
      </c>
      <c r="K86" s="4">
        <f t="shared" si="4"/>
        <v>507939.95000000007</v>
      </c>
      <c r="L86" s="4">
        <f t="shared" si="5"/>
        <v>-244949.95000000007</v>
      </c>
      <c r="M86" s="4">
        <f t="shared" si="6"/>
        <v>0</v>
      </c>
      <c r="N86" s="2"/>
    </row>
    <row r="87" spans="1:14" x14ac:dyDescent="0.2">
      <c r="A87" s="2" t="s">
        <v>214</v>
      </c>
      <c r="B87" s="3">
        <v>21601</v>
      </c>
      <c r="C87" s="2" t="s">
        <v>21</v>
      </c>
      <c r="D87" s="2" t="s">
        <v>75</v>
      </c>
      <c r="E87" s="2">
        <v>2019</v>
      </c>
      <c r="F87" s="4">
        <v>1337100</v>
      </c>
      <c r="G87" s="4"/>
      <c r="H87" s="4"/>
      <c r="I87" s="4">
        <v>1337100</v>
      </c>
      <c r="J87" s="4">
        <v>26241100</v>
      </c>
      <c r="K87" s="4">
        <f t="shared" si="4"/>
        <v>918438.50000000012</v>
      </c>
      <c r="L87" s="4">
        <f t="shared" si="5"/>
        <v>418661.49999999988</v>
      </c>
      <c r="M87" s="4">
        <f t="shared" si="6"/>
        <v>418661.49999999988</v>
      </c>
      <c r="N87" s="2"/>
    </row>
    <row r="88" spans="1:14" x14ac:dyDescent="0.2">
      <c r="A88" s="2" t="s">
        <v>228</v>
      </c>
      <c r="B88" s="3">
        <v>21616</v>
      </c>
      <c r="C88" s="2" t="s">
        <v>21</v>
      </c>
      <c r="D88" s="2" t="s">
        <v>29</v>
      </c>
      <c r="E88" s="2">
        <v>2019</v>
      </c>
      <c r="F88" s="4">
        <v>2551110</v>
      </c>
      <c r="G88" s="4"/>
      <c r="H88" s="4"/>
      <c r="I88" s="4">
        <v>2551110</v>
      </c>
      <c r="J88" s="4">
        <v>34969840</v>
      </c>
      <c r="K88" s="4">
        <f t="shared" si="4"/>
        <v>1223944.4000000001</v>
      </c>
      <c r="L88" s="4">
        <f t="shared" si="5"/>
        <v>1327165.5999999999</v>
      </c>
      <c r="M88" s="4">
        <f t="shared" si="6"/>
        <v>1327165.5999999999</v>
      </c>
      <c r="N88" s="2"/>
    </row>
    <row r="89" spans="1:14" x14ac:dyDescent="0.2">
      <c r="A89" s="2" t="s">
        <v>284</v>
      </c>
      <c r="B89" s="3">
        <v>21683</v>
      </c>
      <c r="C89" s="2" t="s">
        <v>21</v>
      </c>
      <c r="D89" s="2" t="s">
        <v>127</v>
      </c>
      <c r="E89" s="2">
        <v>2019</v>
      </c>
      <c r="F89" s="4">
        <v>1651870</v>
      </c>
      <c r="G89" s="4"/>
      <c r="H89" s="4"/>
      <c r="I89" s="4">
        <v>1651870</v>
      </c>
      <c r="J89" s="4">
        <v>8797750</v>
      </c>
      <c r="K89" s="4">
        <f t="shared" si="4"/>
        <v>307921.25000000006</v>
      </c>
      <c r="L89" s="4">
        <f t="shared" si="5"/>
        <v>1343948.75</v>
      </c>
      <c r="M89" s="4">
        <f t="shared" si="6"/>
        <v>1343948.75</v>
      </c>
      <c r="N89" s="2"/>
    </row>
    <row r="90" spans="1:14" x14ac:dyDescent="0.2">
      <c r="A90" s="2" t="s">
        <v>248</v>
      </c>
      <c r="B90" s="3">
        <v>21639</v>
      </c>
      <c r="C90" s="2" t="s">
        <v>21</v>
      </c>
      <c r="D90" s="2" t="s">
        <v>31</v>
      </c>
      <c r="E90" s="2">
        <v>2019</v>
      </c>
      <c r="F90" s="4">
        <v>250000</v>
      </c>
      <c r="G90" s="4"/>
      <c r="H90" s="4"/>
      <c r="I90" s="4">
        <v>250000</v>
      </c>
      <c r="J90" s="4">
        <v>32290870</v>
      </c>
      <c r="K90" s="4">
        <f t="shared" si="4"/>
        <v>1130180.4500000002</v>
      </c>
      <c r="L90" s="4">
        <f t="shared" si="5"/>
        <v>-880180.45000000019</v>
      </c>
      <c r="M90" s="4">
        <f t="shared" si="6"/>
        <v>0</v>
      </c>
      <c r="N90" s="2"/>
    </row>
    <row r="91" spans="1:14" x14ac:dyDescent="0.2">
      <c r="A91" s="2" t="s">
        <v>313</v>
      </c>
      <c r="B91" s="3">
        <v>41885</v>
      </c>
      <c r="C91" s="2" t="s">
        <v>21</v>
      </c>
      <c r="D91" s="2" t="s">
        <v>152</v>
      </c>
      <c r="E91" s="2">
        <v>2019</v>
      </c>
      <c r="F91" s="4">
        <v>245000</v>
      </c>
      <c r="G91" s="4"/>
      <c r="H91" s="4"/>
      <c r="I91" s="4">
        <v>245000</v>
      </c>
      <c r="J91" s="4">
        <v>9574410</v>
      </c>
      <c r="K91" s="4">
        <f t="shared" si="4"/>
        <v>335104.35000000003</v>
      </c>
      <c r="L91" s="4">
        <f t="shared" si="5"/>
        <v>-90104.350000000035</v>
      </c>
      <c r="M91" s="4">
        <f t="shared" si="6"/>
        <v>0</v>
      </c>
      <c r="N91" s="2"/>
    </row>
    <row r="92" spans="1:14" x14ac:dyDescent="0.2">
      <c r="A92" s="2" t="s">
        <v>261</v>
      </c>
      <c r="B92" s="3">
        <v>21654</v>
      </c>
      <c r="C92" s="2" t="s">
        <v>21</v>
      </c>
      <c r="D92" s="2" t="s">
        <v>108</v>
      </c>
      <c r="E92" s="2">
        <v>2019</v>
      </c>
      <c r="F92" s="4">
        <v>3410121</v>
      </c>
      <c r="G92" s="4"/>
      <c r="H92" s="4"/>
      <c r="I92" s="4">
        <v>3410121</v>
      </c>
      <c r="J92" s="4">
        <v>22314959</v>
      </c>
      <c r="K92" s="4">
        <f t="shared" si="4"/>
        <v>781023.56500000006</v>
      </c>
      <c r="L92" s="4">
        <f t="shared" si="5"/>
        <v>2629097.4350000001</v>
      </c>
      <c r="M92" s="4">
        <f t="shared" si="6"/>
        <v>2629097.4350000001</v>
      </c>
      <c r="N92" s="2"/>
    </row>
    <row r="93" spans="1:14" x14ac:dyDescent="0.2">
      <c r="A93" s="2" t="s">
        <v>177</v>
      </c>
      <c r="B93" s="3">
        <v>21443</v>
      </c>
      <c r="C93" s="2" t="s">
        <v>21</v>
      </c>
      <c r="D93" s="2" t="s">
        <v>23</v>
      </c>
      <c r="E93" s="2">
        <v>2019</v>
      </c>
      <c r="F93" s="4">
        <v>677678</v>
      </c>
      <c r="G93" s="4"/>
      <c r="H93" s="4"/>
      <c r="I93" s="4">
        <v>677678</v>
      </c>
      <c r="J93" s="4">
        <v>6136857</v>
      </c>
      <c r="K93" s="4">
        <f t="shared" si="4"/>
        <v>250000</v>
      </c>
      <c r="L93" s="4">
        <f t="shared" si="5"/>
        <v>427678</v>
      </c>
      <c r="M93" s="4">
        <f t="shared" si="6"/>
        <v>427678</v>
      </c>
      <c r="N93" s="2"/>
    </row>
    <row r="94" spans="1:14" x14ac:dyDescent="0.2">
      <c r="A94" s="2" t="s">
        <v>257</v>
      </c>
      <c r="B94" s="3">
        <v>21650</v>
      </c>
      <c r="C94" s="2" t="s">
        <v>21</v>
      </c>
      <c r="D94" s="2" t="s">
        <v>107</v>
      </c>
      <c r="E94" s="2">
        <v>2019</v>
      </c>
      <c r="F94" s="4">
        <v>287563</v>
      </c>
      <c r="G94" s="4"/>
      <c r="H94" s="4"/>
      <c r="I94" s="4">
        <v>287563</v>
      </c>
      <c r="J94" s="4">
        <v>7720706</v>
      </c>
      <c r="K94" s="4">
        <f t="shared" si="4"/>
        <v>270224.71000000002</v>
      </c>
      <c r="L94" s="4">
        <f t="shared" si="5"/>
        <v>17338.289999999979</v>
      </c>
      <c r="M94" s="4">
        <f t="shared" si="6"/>
        <v>17338.289999999979</v>
      </c>
      <c r="N94" s="2"/>
    </row>
    <row r="95" spans="1:14" x14ac:dyDescent="0.2">
      <c r="A95" s="2" t="s">
        <v>185</v>
      </c>
      <c r="B95" s="3">
        <v>21453</v>
      </c>
      <c r="C95" s="2" t="s">
        <v>21</v>
      </c>
      <c r="D95" s="2" t="s">
        <v>53</v>
      </c>
      <c r="E95" s="2">
        <v>2019</v>
      </c>
      <c r="F95" s="4">
        <v>1144550</v>
      </c>
      <c r="G95" s="4"/>
      <c r="H95" s="4"/>
      <c r="I95" s="4">
        <v>1144550</v>
      </c>
      <c r="J95" s="4">
        <v>11539770</v>
      </c>
      <c r="K95" s="4">
        <f t="shared" si="4"/>
        <v>403891.95</v>
      </c>
      <c r="L95" s="4">
        <f t="shared" si="5"/>
        <v>740658.05</v>
      </c>
      <c r="M95" s="4">
        <f t="shared" si="6"/>
        <v>740658.05</v>
      </c>
      <c r="N95" s="2"/>
    </row>
    <row r="96" spans="1:14" x14ac:dyDescent="0.2">
      <c r="A96" s="2" t="s">
        <v>285</v>
      </c>
      <c r="B96" s="3">
        <v>21684</v>
      </c>
      <c r="C96" s="2" t="s">
        <v>21</v>
      </c>
      <c r="D96" s="2" t="s">
        <v>128</v>
      </c>
      <c r="E96" s="2">
        <v>2019</v>
      </c>
      <c r="F96" s="4">
        <v>3607990</v>
      </c>
      <c r="G96" s="4"/>
      <c r="H96" s="4"/>
      <c r="I96" s="4">
        <v>3607990</v>
      </c>
      <c r="J96" s="4">
        <v>15811750</v>
      </c>
      <c r="K96" s="4">
        <f t="shared" si="4"/>
        <v>553411.25</v>
      </c>
      <c r="L96" s="4">
        <f t="shared" si="5"/>
        <v>3054578.75</v>
      </c>
      <c r="M96" s="4">
        <f t="shared" si="6"/>
        <v>3054578.75</v>
      </c>
      <c r="N96" s="2"/>
    </row>
    <row r="97" spans="1:14" x14ac:dyDescent="0.2">
      <c r="A97" s="2" t="s">
        <v>234</v>
      </c>
      <c r="B97" s="3">
        <v>21623</v>
      </c>
      <c r="C97" s="2" t="s">
        <v>21</v>
      </c>
      <c r="D97" s="2" t="s">
        <v>92</v>
      </c>
      <c r="E97" s="2">
        <v>2019</v>
      </c>
      <c r="F97" s="4">
        <v>1680183</v>
      </c>
      <c r="G97" s="4"/>
      <c r="H97" s="4"/>
      <c r="I97" s="4">
        <v>1680183</v>
      </c>
      <c r="J97" s="4">
        <v>13871613</v>
      </c>
      <c r="K97" s="4">
        <f t="shared" si="4"/>
        <v>485506.45500000007</v>
      </c>
      <c r="L97" s="4">
        <f t="shared" si="5"/>
        <v>1194676.5449999999</v>
      </c>
      <c r="M97" s="4">
        <f t="shared" si="6"/>
        <v>1194676.5449999999</v>
      </c>
      <c r="N97" s="2"/>
    </row>
    <row r="98" spans="1:14" x14ac:dyDescent="0.2">
      <c r="A98" s="2" t="s">
        <v>260</v>
      </c>
      <c r="B98" s="3">
        <v>21653</v>
      </c>
      <c r="C98" s="2" t="s">
        <v>21</v>
      </c>
      <c r="D98" s="2" t="s">
        <v>33</v>
      </c>
      <c r="E98" s="2">
        <v>2019</v>
      </c>
      <c r="F98" s="4">
        <v>-28044</v>
      </c>
      <c r="G98" s="4"/>
      <c r="H98" s="4"/>
      <c r="I98" s="4">
        <v>-28044</v>
      </c>
      <c r="J98" s="4">
        <v>21669365</v>
      </c>
      <c r="K98" s="4">
        <f t="shared" ref="K98:K129" si="7">MAX(3.5%*J98,250000)</f>
        <v>758427.77500000002</v>
      </c>
      <c r="L98" s="4">
        <f t="shared" si="5"/>
        <v>-786471.77500000002</v>
      </c>
      <c r="M98" s="4">
        <f t="shared" si="6"/>
        <v>0</v>
      </c>
      <c r="N98" s="2"/>
    </row>
    <row r="99" spans="1:14" s="5" customFormat="1" x14ac:dyDescent="0.2">
      <c r="A99" s="2" t="s">
        <v>179</v>
      </c>
      <c r="B99" s="3">
        <v>21445</v>
      </c>
      <c r="C99" s="2" t="s">
        <v>21</v>
      </c>
      <c r="D99" s="2" t="s">
        <v>48</v>
      </c>
      <c r="E99" s="2">
        <v>2019</v>
      </c>
      <c r="F99" s="4">
        <v>2382390</v>
      </c>
      <c r="G99" s="4">
        <v>0</v>
      </c>
      <c r="H99" s="4">
        <v>0</v>
      </c>
      <c r="I99" s="4">
        <v>2382390</v>
      </c>
      <c r="J99" s="4">
        <v>29697274</v>
      </c>
      <c r="K99" s="4">
        <f t="shared" si="7"/>
        <v>1039404.5900000001</v>
      </c>
      <c r="L99" s="4">
        <f t="shared" si="5"/>
        <v>1342985.41</v>
      </c>
      <c r="M99" s="4">
        <f t="shared" si="6"/>
        <v>1342985.41</v>
      </c>
      <c r="N99" s="2"/>
    </row>
    <row r="100" spans="1:14" x14ac:dyDescent="0.2">
      <c r="A100" s="2" t="s">
        <v>310</v>
      </c>
      <c r="B100" s="3">
        <v>41489</v>
      </c>
      <c r="C100" s="2" t="s">
        <v>21</v>
      </c>
      <c r="D100" s="2" t="s">
        <v>149</v>
      </c>
      <c r="E100" s="2">
        <v>2019</v>
      </c>
      <c r="F100" s="4">
        <v>1862508</v>
      </c>
      <c r="G100" s="4"/>
      <c r="H100" s="4"/>
      <c r="I100" s="4">
        <v>1862508</v>
      </c>
      <c r="J100" s="4">
        <v>39680981</v>
      </c>
      <c r="K100" s="4">
        <f t="shared" si="7"/>
        <v>1388834.3350000002</v>
      </c>
      <c r="L100" s="4">
        <f t="shared" si="5"/>
        <v>473673.6649999998</v>
      </c>
      <c r="M100" s="4">
        <f t="shared" si="6"/>
        <v>473673.6649999998</v>
      </c>
      <c r="N100" s="2"/>
    </row>
    <row r="101" spans="1:14" x14ac:dyDescent="0.2">
      <c r="A101" s="2" t="s">
        <v>165</v>
      </c>
      <c r="B101" s="3">
        <v>819</v>
      </c>
      <c r="C101" s="2" t="s">
        <v>21</v>
      </c>
      <c r="D101" s="2" t="s">
        <v>37</v>
      </c>
      <c r="E101" s="2">
        <v>2019</v>
      </c>
      <c r="F101" s="4">
        <v>2574427</v>
      </c>
      <c r="G101" s="4"/>
      <c r="H101" s="4"/>
      <c r="I101" s="4">
        <v>2574427</v>
      </c>
      <c r="J101" s="4">
        <v>14236850</v>
      </c>
      <c r="K101" s="4">
        <f t="shared" si="7"/>
        <v>498289.75000000006</v>
      </c>
      <c r="L101" s="4">
        <f t="shared" si="5"/>
        <v>2076137.25</v>
      </c>
      <c r="M101" s="4">
        <f t="shared" si="6"/>
        <v>2076137.25</v>
      </c>
      <c r="N101" s="2"/>
    </row>
    <row r="102" spans="1:14" x14ac:dyDescent="0.2">
      <c r="A102" s="2" t="s">
        <v>308</v>
      </c>
      <c r="B102" s="3">
        <v>41369</v>
      </c>
      <c r="C102" s="2" t="s">
        <v>21</v>
      </c>
      <c r="D102" s="2" t="s">
        <v>147</v>
      </c>
      <c r="E102" s="2">
        <v>2019</v>
      </c>
      <c r="F102" s="4">
        <v>5584642</v>
      </c>
      <c r="G102" s="4"/>
      <c r="H102" s="4"/>
      <c r="I102" s="4">
        <v>5584642</v>
      </c>
      <c r="J102" s="4">
        <v>18379654</v>
      </c>
      <c r="K102" s="4">
        <f t="shared" si="7"/>
        <v>643287.89</v>
      </c>
      <c r="L102" s="4">
        <f t="shared" si="5"/>
        <v>4941354.1100000003</v>
      </c>
      <c r="M102" s="4">
        <f t="shared" si="6"/>
        <v>4941354.1100000003</v>
      </c>
      <c r="N102" s="2"/>
    </row>
    <row r="103" spans="1:14" x14ac:dyDescent="0.2">
      <c r="A103" s="2" t="s">
        <v>318</v>
      </c>
      <c r="B103" s="3">
        <v>42643</v>
      </c>
      <c r="C103" s="2" t="s">
        <v>21</v>
      </c>
      <c r="D103" s="2" t="s">
        <v>319</v>
      </c>
      <c r="E103" s="2">
        <v>2019</v>
      </c>
      <c r="F103" s="4">
        <v>1359565</v>
      </c>
      <c r="G103" s="4">
        <v>72337</v>
      </c>
      <c r="H103" s="4"/>
      <c r="I103" s="4">
        <v>1287228</v>
      </c>
      <c r="J103" s="4">
        <v>10639964</v>
      </c>
      <c r="K103" s="4">
        <f t="shared" si="7"/>
        <v>372398.74000000005</v>
      </c>
      <c r="L103" s="4">
        <f t="shared" si="5"/>
        <v>914829.26</v>
      </c>
      <c r="M103" s="4">
        <f t="shared" si="6"/>
        <v>914829.26</v>
      </c>
      <c r="N103" s="2"/>
    </row>
    <row r="104" spans="1:14" x14ac:dyDescent="0.2">
      <c r="A104" s="2" t="s">
        <v>244</v>
      </c>
      <c r="B104" s="3">
        <v>21635</v>
      </c>
      <c r="C104" s="2" t="s">
        <v>21</v>
      </c>
      <c r="D104" s="2" t="s">
        <v>245</v>
      </c>
      <c r="E104" s="2">
        <v>2019</v>
      </c>
      <c r="F104" s="4">
        <v>1313734</v>
      </c>
      <c r="G104" s="4"/>
      <c r="H104" s="4"/>
      <c r="I104" s="4">
        <v>1313734</v>
      </c>
      <c r="J104" s="4">
        <v>14294846</v>
      </c>
      <c r="K104" s="4">
        <f t="shared" si="7"/>
        <v>500319.61000000004</v>
      </c>
      <c r="L104" s="4">
        <f t="shared" si="5"/>
        <v>813414.3899999999</v>
      </c>
      <c r="M104" s="4">
        <f t="shared" si="6"/>
        <v>813414.3899999999</v>
      </c>
      <c r="N104" s="2"/>
    </row>
    <row r="105" spans="1:14" x14ac:dyDescent="0.2">
      <c r="A105" s="2" t="s">
        <v>169</v>
      </c>
      <c r="B105" s="3">
        <v>21433</v>
      </c>
      <c r="C105" s="2" t="s">
        <v>21</v>
      </c>
      <c r="D105" s="2" t="s">
        <v>170</v>
      </c>
      <c r="E105" s="2">
        <v>2019</v>
      </c>
      <c r="F105" s="4">
        <v>2419090</v>
      </c>
      <c r="G105" s="4"/>
      <c r="H105" s="4"/>
      <c r="I105" s="4">
        <v>2419090</v>
      </c>
      <c r="J105" s="4">
        <v>25218997</v>
      </c>
      <c r="K105" s="4">
        <f t="shared" si="7"/>
        <v>882664.89500000014</v>
      </c>
      <c r="L105" s="4">
        <f t="shared" si="5"/>
        <v>1536425.105</v>
      </c>
      <c r="M105" s="4">
        <f t="shared" si="6"/>
        <v>1536425.105</v>
      </c>
      <c r="N105" s="2"/>
    </row>
    <row r="106" spans="1:14" x14ac:dyDescent="0.2">
      <c r="A106" s="2" t="s">
        <v>315</v>
      </c>
      <c r="B106" s="3">
        <v>42516</v>
      </c>
      <c r="C106" s="2" t="s">
        <v>21</v>
      </c>
      <c r="D106" s="2" t="s">
        <v>154</v>
      </c>
      <c r="E106" s="2">
        <v>2019</v>
      </c>
      <c r="F106" s="4">
        <v>2806308</v>
      </c>
      <c r="G106" s="4"/>
      <c r="H106" s="4"/>
      <c r="I106" s="4">
        <v>2806308</v>
      </c>
      <c r="J106" s="4">
        <v>20462384</v>
      </c>
      <c r="K106" s="4">
        <f t="shared" si="7"/>
        <v>716183.44000000006</v>
      </c>
      <c r="L106" s="4">
        <f t="shared" si="5"/>
        <v>2090124.56</v>
      </c>
      <c r="M106" s="4">
        <f t="shared" si="6"/>
        <v>2090124.56</v>
      </c>
      <c r="N106" s="2"/>
    </row>
    <row r="107" spans="1:14" x14ac:dyDescent="0.2">
      <c r="A107" s="2" t="s">
        <v>252</v>
      </c>
      <c r="B107" s="3">
        <v>21644</v>
      </c>
      <c r="C107" s="2" t="s">
        <v>21</v>
      </c>
      <c r="D107" s="2" t="s">
        <v>105</v>
      </c>
      <c r="E107" s="2">
        <v>2019</v>
      </c>
      <c r="F107" s="4">
        <v>600144</v>
      </c>
      <c r="G107" s="4"/>
      <c r="H107" s="4"/>
      <c r="I107" s="4">
        <v>600144</v>
      </c>
      <c r="J107" s="4">
        <v>14722583</v>
      </c>
      <c r="K107" s="4">
        <f t="shared" si="7"/>
        <v>515290.40500000003</v>
      </c>
      <c r="L107" s="4">
        <f t="shared" si="5"/>
        <v>84853.594999999972</v>
      </c>
      <c r="M107" s="4">
        <f t="shared" si="6"/>
        <v>84853.594999999972</v>
      </c>
      <c r="N107" s="2"/>
    </row>
    <row r="108" spans="1:14" x14ac:dyDescent="0.2">
      <c r="A108" s="2" t="s">
        <v>230</v>
      </c>
      <c r="B108" s="3">
        <v>21618</v>
      </c>
      <c r="C108" s="2" t="s">
        <v>21</v>
      </c>
      <c r="D108" s="2" t="s">
        <v>88</v>
      </c>
      <c r="E108" s="2">
        <v>2019</v>
      </c>
      <c r="F108" s="4">
        <v>841247</v>
      </c>
      <c r="G108" s="4"/>
      <c r="H108" s="4"/>
      <c r="I108" s="4">
        <v>841247</v>
      </c>
      <c r="J108" s="4">
        <v>8145335</v>
      </c>
      <c r="K108" s="4">
        <f t="shared" si="7"/>
        <v>285086.72500000003</v>
      </c>
      <c r="L108" s="4">
        <f t="shared" si="5"/>
        <v>556160.27499999991</v>
      </c>
      <c r="M108" s="4">
        <f t="shared" si="6"/>
        <v>556160.27499999991</v>
      </c>
      <c r="N108" s="2"/>
    </row>
    <row r="109" spans="1:14" x14ac:dyDescent="0.2">
      <c r="A109" s="2" t="s">
        <v>312</v>
      </c>
      <c r="B109" s="3">
        <v>41786</v>
      </c>
      <c r="C109" s="2" t="s">
        <v>21</v>
      </c>
      <c r="D109" s="2" t="s">
        <v>151</v>
      </c>
      <c r="E109" s="2">
        <v>2019</v>
      </c>
      <c r="F109" s="4">
        <v>772082</v>
      </c>
      <c r="G109" s="4"/>
      <c r="H109" s="4"/>
      <c r="I109" s="4">
        <v>772082</v>
      </c>
      <c r="J109" s="4">
        <v>13581389</v>
      </c>
      <c r="K109" s="4">
        <f t="shared" si="7"/>
        <v>475348.61500000005</v>
      </c>
      <c r="L109" s="4">
        <f t="shared" si="5"/>
        <v>296733.38499999995</v>
      </c>
      <c r="M109" s="4">
        <f t="shared" si="6"/>
        <v>296733.38499999995</v>
      </c>
      <c r="N109" s="2"/>
    </row>
    <row r="110" spans="1:14" x14ac:dyDescent="0.2">
      <c r="A110" s="2" t="s">
        <v>275</v>
      </c>
      <c r="B110" s="3">
        <v>21674</v>
      </c>
      <c r="C110" s="2" t="s">
        <v>21</v>
      </c>
      <c r="D110" s="2" t="s">
        <v>121</v>
      </c>
      <c r="E110" s="2">
        <v>2019</v>
      </c>
      <c r="F110" s="4">
        <v>1007398</v>
      </c>
      <c r="G110" s="4"/>
      <c r="H110" s="4"/>
      <c r="I110" s="4">
        <v>1007398</v>
      </c>
      <c r="J110" s="4">
        <v>13606174</v>
      </c>
      <c r="K110" s="4">
        <f t="shared" si="7"/>
        <v>476216.09</v>
      </c>
      <c r="L110" s="4">
        <f t="shared" si="5"/>
        <v>531181.90999999992</v>
      </c>
      <c r="M110" s="4">
        <f t="shared" si="6"/>
        <v>531181.90999999992</v>
      </c>
      <c r="N110" s="2"/>
    </row>
    <row r="111" spans="1:14" x14ac:dyDescent="0.2">
      <c r="A111" s="2" t="s">
        <v>178</v>
      </c>
      <c r="B111" s="3">
        <v>21444</v>
      </c>
      <c r="C111" s="2" t="s">
        <v>21</v>
      </c>
      <c r="D111" s="2" t="s">
        <v>47</v>
      </c>
      <c r="E111" s="2">
        <v>2019</v>
      </c>
      <c r="F111" s="4">
        <v>1126158</v>
      </c>
      <c r="G111" s="4"/>
      <c r="H111" s="4"/>
      <c r="I111" s="4">
        <v>1126158</v>
      </c>
      <c r="J111" s="4">
        <v>17598832</v>
      </c>
      <c r="K111" s="4">
        <f t="shared" si="7"/>
        <v>615959.12000000011</v>
      </c>
      <c r="L111" s="4">
        <f t="shared" si="5"/>
        <v>510198.87999999989</v>
      </c>
      <c r="M111" s="4">
        <f t="shared" si="6"/>
        <v>510198.87999999989</v>
      </c>
      <c r="N111" s="2"/>
    </row>
    <row r="112" spans="1:14" x14ac:dyDescent="0.2">
      <c r="A112" s="2" t="s">
        <v>307</v>
      </c>
      <c r="B112" s="3">
        <v>41326</v>
      </c>
      <c r="C112" s="2" t="s">
        <v>21</v>
      </c>
      <c r="D112" s="2" t="s">
        <v>146</v>
      </c>
      <c r="E112" s="2">
        <v>2019</v>
      </c>
      <c r="F112" s="4">
        <v>5370146</v>
      </c>
      <c r="G112" s="4"/>
      <c r="H112" s="4"/>
      <c r="I112" s="4">
        <v>5370146</v>
      </c>
      <c r="J112" s="4">
        <v>21814707</v>
      </c>
      <c r="K112" s="4">
        <f t="shared" si="7"/>
        <v>763514.74500000011</v>
      </c>
      <c r="L112" s="4">
        <f t="shared" si="5"/>
        <v>4606631.2549999999</v>
      </c>
      <c r="M112" s="4">
        <f t="shared" si="6"/>
        <v>4606631.2549999999</v>
      </c>
      <c r="N112" s="2"/>
    </row>
    <row r="113" spans="1:14" x14ac:dyDescent="0.2">
      <c r="A113" s="2" t="s">
        <v>301</v>
      </c>
      <c r="B113" s="3">
        <v>21702</v>
      </c>
      <c r="C113" s="2" t="s">
        <v>21</v>
      </c>
      <c r="D113" s="2" t="s">
        <v>140</v>
      </c>
      <c r="E113" s="2">
        <v>2019</v>
      </c>
      <c r="F113" s="4">
        <v>1168084</v>
      </c>
      <c r="G113" s="4"/>
      <c r="H113" s="4"/>
      <c r="I113" s="4">
        <v>1168084</v>
      </c>
      <c r="J113" s="4">
        <v>10599045</v>
      </c>
      <c r="K113" s="4">
        <f t="shared" si="7"/>
        <v>370966.57500000001</v>
      </c>
      <c r="L113" s="4">
        <f t="shared" si="5"/>
        <v>797117.42500000005</v>
      </c>
      <c r="M113" s="4">
        <f t="shared" si="6"/>
        <v>797117.42500000005</v>
      </c>
      <c r="N113" s="2"/>
    </row>
    <row r="114" spans="1:14" x14ac:dyDescent="0.2">
      <c r="A114" s="2" t="s">
        <v>321</v>
      </c>
      <c r="B114" s="3">
        <v>42646</v>
      </c>
      <c r="C114" s="2" t="s">
        <v>21</v>
      </c>
      <c r="D114" s="2" t="s">
        <v>158</v>
      </c>
      <c r="E114" s="2">
        <v>2019</v>
      </c>
      <c r="F114" s="4">
        <v>2942753</v>
      </c>
      <c r="G114" s="4"/>
      <c r="H114" s="4"/>
      <c r="I114" s="4">
        <v>2942753</v>
      </c>
      <c r="J114" s="4">
        <v>23386180</v>
      </c>
      <c r="K114" s="4">
        <f t="shared" si="7"/>
        <v>818516.3</v>
      </c>
      <c r="L114" s="4">
        <f t="shared" si="5"/>
        <v>2124236.7000000002</v>
      </c>
      <c r="M114" s="4">
        <f t="shared" si="6"/>
        <v>2124236.7000000002</v>
      </c>
      <c r="N114" s="2"/>
    </row>
    <row r="115" spans="1:14" x14ac:dyDescent="0.2">
      <c r="A115" s="2" t="s">
        <v>292</v>
      </c>
      <c r="B115" s="3">
        <v>21693</v>
      </c>
      <c r="C115" s="2" t="s">
        <v>21</v>
      </c>
      <c r="D115" s="2" t="s">
        <v>134</v>
      </c>
      <c r="E115" s="2">
        <v>2019</v>
      </c>
      <c r="F115" s="4">
        <v>5321021</v>
      </c>
      <c r="G115" s="4"/>
      <c r="H115" s="4"/>
      <c r="I115" s="4">
        <v>5321021</v>
      </c>
      <c r="J115" s="4">
        <v>18415942</v>
      </c>
      <c r="K115" s="4">
        <f t="shared" si="7"/>
        <v>644557.97000000009</v>
      </c>
      <c r="L115" s="4">
        <f t="shared" si="5"/>
        <v>4676463.03</v>
      </c>
      <c r="M115" s="4">
        <f t="shared" si="6"/>
        <v>4676463.03</v>
      </c>
      <c r="N115" s="2"/>
    </row>
    <row r="116" spans="1:14" x14ac:dyDescent="0.2">
      <c r="A116" s="2" t="s">
        <v>210</v>
      </c>
      <c r="B116" s="3">
        <v>21597</v>
      </c>
      <c r="C116" s="2" t="s">
        <v>21</v>
      </c>
      <c r="D116" s="2" t="s">
        <v>71</v>
      </c>
      <c r="E116" s="2">
        <v>2019</v>
      </c>
      <c r="F116" s="4">
        <v>1617774</v>
      </c>
      <c r="G116" s="4"/>
      <c r="H116" s="4"/>
      <c r="I116" s="4">
        <v>1617774</v>
      </c>
      <c r="J116" s="4">
        <v>10420608</v>
      </c>
      <c r="K116" s="4">
        <f t="shared" si="7"/>
        <v>364721.28</v>
      </c>
      <c r="L116" s="4">
        <f t="shared" si="5"/>
        <v>1253052.72</v>
      </c>
      <c r="M116" s="4">
        <f t="shared" si="6"/>
        <v>1253052.72</v>
      </c>
      <c r="N116" s="2"/>
    </row>
    <row r="117" spans="1:14" x14ac:dyDescent="0.2">
      <c r="A117" s="2" t="s">
        <v>246</v>
      </c>
      <c r="B117" s="3">
        <v>21636</v>
      </c>
      <c r="C117" s="2" t="s">
        <v>21</v>
      </c>
      <c r="D117" s="2" t="s">
        <v>100</v>
      </c>
      <c r="E117" s="2">
        <v>2019</v>
      </c>
      <c r="F117" s="4">
        <v>10916082</v>
      </c>
      <c r="G117" s="4"/>
      <c r="H117" s="4"/>
      <c r="I117" s="4">
        <v>10916082</v>
      </c>
      <c r="J117" s="4">
        <v>69179717</v>
      </c>
      <c r="K117" s="4">
        <f t="shared" si="7"/>
        <v>2421290.0950000002</v>
      </c>
      <c r="L117" s="4">
        <f t="shared" ref="L117" si="8">I117-K117</f>
        <v>8494791.9049999993</v>
      </c>
      <c r="M117" s="4">
        <f t="shared" ref="M117" si="9">MAX(I117-K117,0)</f>
        <v>8494791.9049999993</v>
      </c>
      <c r="N117" s="2"/>
    </row>
    <row r="118" spans="1:14" x14ac:dyDescent="0.2">
      <c r="A118" s="2" t="s">
        <v>233</v>
      </c>
      <c r="B118" s="3">
        <v>21622</v>
      </c>
      <c r="C118" s="2" t="s">
        <v>21</v>
      </c>
      <c r="D118" s="2" t="s">
        <v>91</v>
      </c>
      <c r="E118" s="2">
        <v>2019</v>
      </c>
      <c r="F118" s="4">
        <v>3321220</v>
      </c>
      <c r="G118" s="4"/>
      <c r="H118" s="4"/>
      <c r="I118" s="4">
        <v>3321220</v>
      </c>
      <c r="J118" s="4">
        <v>21380317</v>
      </c>
      <c r="K118" s="4">
        <f t="shared" si="7"/>
        <v>748311.09500000009</v>
      </c>
      <c r="L118" s="4">
        <f t="shared" si="5"/>
        <v>2572908.9049999998</v>
      </c>
      <c r="M118" s="4">
        <f t="shared" si="6"/>
        <v>2572908.9049999998</v>
      </c>
      <c r="N118" s="2"/>
    </row>
    <row r="119" spans="1:14" x14ac:dyDescent="0.2">
      <c r="A119" s="2" t="s">
        <v>251</v>
      </c>
      <c r="B119" s="3">
        <v>21643</v>
      </c>
      <c r="C119" s="2" t="s">
        <v>21</v>
      </c>
      <c r="D119" s="2" t="s">
        <v>104</v>
      </c>
      <c r="E119" s="2">
        <v>2019</v>
      </c>
      <c r="F119" s="4">
        <v>1094779</v>
      </c>
      <c r="G119" s="4"/>
      <c r="H119" s="4"/>
      <c r="I119" s="4">
        <v>1094779</v>
      </c>
      <c r="J119" s="4">
        <v>18129096</v>
      </c>
      <c r="K119" s="4">
        <f t="shared" si="7"/>
        <v>634518.3600000001</v>
      </c>
      <c r="L119" s="4">
        <f t="shared" si="5"/>
        <v>460260.6399999999</v>
      </c>
      <c r="M119" s="4">
        <f t="shared" si="6"/>
        <v>460260.6399999999</v>
      </c>
      <c r="N119" s="2"/>
    </row>
    <row r="120" spans="1:14" x14ac:dyDescent="0.2">
      <c r="A120" s="2" t="s">
        <v>305</v>
      </c>
      <c r="B120" s="3">
        <v>41272</v>
      </c>
      <c r="C120" s="2" t="s">
        <v>21</v>
      </c>
      <c r="D120" s="2" t="s">
        <v>144</v>
      </c>
      <c r="E120" s="2">
        <v>2019</v>
      </c>
      <c r="F120" s="4">
        <v>3493808</v>
      </c>
      <c r="G120" s="4"/>
      <c r="H120" s="4"/>
      <c r="I120" s="4">
        <v>3493808</v>
      </c>
      <c r="J120" s="4">
        <v>17433729</v>
      </c>
      <c r="K120" s="4">
        <f t="shared" si="7"/>
        <v>610180.51500000001</v>
      </c>
      <c r="L120" s="4">
        <f t="shared" si="5"/>
        <v>2883627.4849999999</v>
      </c>
      <c r="M120" s="4">
        <f t="shared" si="6"/>
        <v>2883627.4849999999</v>
      </c>
      <c r="N120" s="2"/>
    </row>
    <row r="121" spans="1:14" x14ac:dyDescent="0.2">
      <c r="A121" s="2" t="s">
        <v>172</v>
      </c>
      <c r="B121" s="3">
        <v>21436</v>
      </c>
      <c r="C121" s="2" t="s">
        <v>21</v>
      </c>
      <c r="D121" s="2" t="s">
        <v>42</v>
      </c>
      <c r="E121" s="2">
        <v>2019</v>
      </c>
      <c r="F121" s="4">
        <v>3620531</v>
      </c>
      <c r="G121" s="4"/>
      <c r="H121" s="4"/>
      <c r="I121" s="4">
        <v>3620531</v>
      </c>
      <c r="J121" s="4">
        <v>20126362</v>
      </c>
      <c r="K121" s="4">
        <f t="shared" si="7"/>
        <v>704422.67</v>
      </c>
      <c r="L121" s="4">
        <f t="shared" si="5"/>
        <v>2916108.33</v>
      </c>
      <c r="M121" s="4">
        <f t="shared" si="6"/>
        <v>2916108.33</v>
      </c>
      <c r="N121" s="2"/>
    </row>
    <row r="122" spans="1:14" x14ac:dyDescent="0.2">
      <c r="A122" s="2" t="s">
        <v>265</v>
      </c>
      <c r="B122" s="3">
        <v>21662</v>
      </c>
      <c r="C122" s="2" t="s">
        <v>21</v>
      </c>
      <c r="D122" s="2" t="s">
        <v>111</v>
      </c>
      <c r="E122" s="2">
        <v>2019</v>
      </c>
      <c r="F122" s="4">
        <v>1598007</v>
      </c>
      <c r="G122" s="4"/>
      <c r="H122" s="4"/>
      <c r="I122" s="4">
        <v>1598007</v>
      </c>
      <c r="J122" s="4">
        <v>11973032</v>
      </c>
      <c r="K122" s="4">
        <f t="shared" si="7"/>
        <v>419056.12000000005</v>
      </c>
      <c r="L122" s="4">
        <f t="shared" si="5"/>
        <v>1178950.8799999999</v>
      </c>
      <c r="M122" s="4">
        <f t="shared" si="6"/>
        <v>1178950.8799999999</v>
      </c>
      <c r="N122" s="2"/>
    </row>
    <row r="123" spans="1:14" x14ac:dyDescent="0.2">
      <c r="A123" s="2" t="s">
        <v>303</v>
      </c>
      <c r="B123" s="3">
        <v>21706</v>
      </c>
      <c r="C123" s="2" t="s">
        <v>21</v>
      </c>
      <c r="D123" s="2" t="s">
        <v>142</v>
      </c>
      <c r="E123" s="2">
        <v>2019</v>
      </c>
      <c r="F123" s="4">
        <v>1306356</v>
      </c>
      <c r="G123" s="4"/>
      <c r="H123" s="4"/>
      <c r="I123" s="4">
        <v>1306356</v>
      </c>
      <c r="J123" s="4">
        <v>9513835</v>
      </c>
      <c r="K123" s="4">
        <f t="shared" si="7"/>
        <v>332984.22500000003</v>
      </c>
      <c r="L123" s="4">
        <f t="shared" si="5"/>
        <v>973371.77499999991</v>
      </c>
      <c r="M123" s="4">
        <f t="shared" si="6"/>
        <v>973371.77499999991</v>
      </c>
      <c r="N123" s="2"/>
    </row>
    <row r="124" spans="1:14" x14ac:dyDescent="0.2">
      <c r="A124" s="2" t="s">
        <v>176</v>
      </c>
      <c r="B124" s="3">
        <v>21442</v>
      </c>
      <c r="C124" s="2" t="s">
        <v>21</v>
      </c>
      <c r="D124" s="2" t="s">
        <v>46</v>
      </c>
      <c r="E124" s="2">
        <v>2019</v>
      </c>
      <c r="F124" s="4">
        <v>438175</v>
      </c>
      <c r="G124" s="4"/>
      <c r="H124" s="4"/>
      <c r="I124" s="4">
        <v>438175</v>
      </c>
      <c r="J124" s="4">
        <v>3709204</v>
      </c>
      <c r="K124" s="4">
        <f t="shared" si="7"/>
        <v>250000</v>
      </c>
      <c r="L124" s="4">
        <f t="shared" si="5"/>
        <v>188175</v>
      </c>
      <c r="M124" s="4">
        <f t="shared" si="6"/>
        <v>188175</v>
      </c>
      <c r="N124" s="2"/>
    </row>
    <row r="125" spans="1:14" x14ac:dyDescent="0.2">
      <c r="A125" s="2" t="s">
        <v>166</v>
      </c>
      <c r="B125" s="3">
        <v>15765</v>
      </c>
      <c r="C125" s="2" t="s">
        <v>21</v>
      </c>
      <c r="D125" s="2" t="s">
        <v>38</v>
      </c>
      <c r="E125" s="2">
        <v>2019</v>
      </c>
      <c r="F125" s="4">
        <v>3104062</v>
      </c>
      <c r="G125" s="4"/>
      <c r="H125" s="4"/>
      <c r="I125" s="4">
        <v>3104062</v>
      </c>
      <c r="J125" s="4">
        <v>46245686</v>
      </c>
      <c r="K125" s="4">
        <f t="shared" si="7"/>
        <v>1618599.0100000002</v>
      </c>
      <c r="L125" s="4">
        <f t="shared" si="5"/>
        <v>1485462.9899999998</v>
      </c>
      <c r="M125" s="4">
        <f t="shared" si="6"/>
        <v>1485462.9899999998</v>
      </c>
      <c r="N125" s="2"/>
    </row>
    <row r="126" spans="1:14" x14ac:dyDescent="0.2">
      <c r="A126" s="2" t="s">
        <v>316</v>
      </c>
      <c r="B126" s="3">
        <v>42522</v>
      </c>
      <c r="C126" s="2" t="s">
        <v>21</v>
      </c>
      <c r="D126" s="2" t="s">
        <v>155</v>
      </c>
      <c r="E126" s="2">
        <v>2019</v>
      </c>
      <c r="F126" s="4">
        <v>509680</v>
      </c>
      <c r="G126" s="4"/>
      <c r="H126" s="4"/>
      <c r="I126" s="4">
        <v>509680</v>
      </c>
      <c r="J126" s="4">
        <v>9850149</v>
      </c>
      <c r="K126" s="4">
        <f t="shared" si="7"/>
        <v>344755.21500000003</v>
      </c>
      <c r="L126" s="4">
        <f t="shared" si="5"/>
        <v>164924.78499999997</v>
      </c>
      <c r="M126" s="4">
        <f t="shared" si="6"/>
        <v>164924.78499999997</v>
      </c>
      <c r="N126" s="2"/>
    </row>
    <row r="127" spans="1:14" x14ac:dyDescent="0.2">
      <c r="A127" s="2" t="s">
        <v>173</v>
      </c>
      <c r="B127" s="3">
        <v>21437</v>
      </c>
      <c r="C127" s="2" t="s">
        <v>21</v>
      </c>
      <c r="D127" s="2" t="s">
        <v>43</v>
      </c>
      <c r="E127" s="2">
        <v>2019</v>
      </c>
      <c r="F127" s="4">
        <v>710513</v>
      </c>
      <c r="G127" s="4"/>
      <c r="H127" s="4"/>
      <c r="I127" s="4">
        <v>710513</v>
      </c>
      <c r="J127" s="4">
        <v>8245222</v>
      </c>
      <c r="K127" s="4">
        <f t="shared" si="7"/>
        <v>288582.77</v>
      </c>
      <c r="L127" s="4">
        <f t="shared" si="5"/>
        <v>421930.23</v>
      </c>
      <c r="M127" s="4">
        <f t="shared" si="6"/>
        <v>421930.23</v>
      </c>
      <c r="N127" s="2"/>
    </row>
    <row r="128" spans="1:14" x14ac:dyDescent="0.2">
      <c r="A128" s="2" t="s">
        <v>320</v>
      </c>
      <c r="B128" s="3">
        <v>42644</v>
      </c>
      <c r="C128" s="2" t="s">
        <v>21</v>
      </c>
      <c r="D128" s="2" t="s">
        <v>157</v>
      </c>
      <c r="E128" s="2">
        <v>2019</v>
      </c>
      <c r="F128" s="4">
        <v>1310543</v>
      </c>
      <c r="G128" s="4"/>
      <c r="H128" s="4"/>
      <c r="I128" s="4">
        <v>1310543</v>
      </c>
      <c r="J128" s="4">
        <v>8945069</v>
      </c>
      <c r="K128" s="4">
        <f t="shared" si="7"/>
        <v>313077.41500000004</v>
      </c>
      <c r="L128" s="4">
        <f t="shared" si="5"/>
        <v>997465.58499999996</v>
      </c>
      <c r="M128" s="4">
        <f t="shared" si="6"/>
        <v>997465.58499999996</v>
      </c>
      <c r="N128" s="2"/>
    </row>
    <row r="129" spans="1:14" x14ac:dyDescent="0.2">
      <c r="A129" s="2" t="s">
        <v>309</v>
      </c>
      <c r="B129" s="3">
        <v>41449</v>
      </c>
      <c r="C129" s="2" t="s">
        <v>21</v>
      </c>
      <c r="D129" s="2" t="s">
        <v>148</v>
      </c>
      <c r="E129" s="2">
        <v>2019</v>
      </c>
      <c r="F129" s="4">
        <v>5038168</v>
      </c>
      <c r="G129" s="4"/>
      <c r="H129" s="4"/>
      <c r="I129" s="4">
        <v>5038168</v>
      </c>
      <c r="J129" s="4">
        <v>71810847</v>
      </c>
      <c r="K129" s="4">
        <f t="shared" si="7"/>
        <v>2513379.645</v>
      </c>
      <c r="L129" s="4">
        <f t="shared" si="5"/>
        <v>2524788.355</v>
      </c>
      <c r="M129" s="4">
        <f t="shared" si="6"/>
        <v>2524788.355</v>
      </c>
      <c r="N129" s="2"/>
    </row>
    <row r="130" spans="1:14" x14ac:dyDescent="0.2">
      <c r="A130" s="2" t="s">
        <v>187</v>
      </c>
      <c r="B130" s="3">
        <v>21456</v>
      </c>
      <c r="C130" s="2" t="s">
        <v>21</v>
      </c>
      <c r="D130" s="2" t="s">
        <v>55</v>
      </c>
      <c r="E130" s="2">
        <v>2019</v>
      </c>
      <c r="F130" s="4">
        <v>583939</v>
      </c>
      <c r="G130" s="4"/>
      <c r="H130" s="4"/>
      <c r="I130" s="4">
        <v>583939</v>
      </c>
      <c r="J130" s="4">
        <v>14138138</v>
      </c>
      <c r="K130" s="4">
        <f t="shared" ref="K130:K152" si="10">MAX(3.5%*J130,250000)</f>
        <v>494834.83000000007</v>
      </c>
      <c r="L130" s="4">
        <f t="shared" si="5"/>
        <v>89104.169999999925</v>
      </c>
      <c r="M130" s="4">
        <f t="shared" si="6"/>
        <v>89104.169999999925</v>
      </c>
      <c r="N130" s="2"/>
    </row>
    <row r="131" spans="1:14" x14ac:dyDescent="0.2">
      <c r="A131" s="2" t="s">
        <v>194</v>
      </c>
      <c r="B131" s="3">
        <v>21574</v>
      </c>
      <c r="C131" s="2" t="s">
        <v>21</v>
      </c>
      <c r="D131" s="2" t="s">
        <v>60</v>
      </c>
      <c r="E131" s="2">
        <v>2019</v>
      </c>
      <c r="F131" s="4">
        <v>549677</v>
      </c>
      <c r="G131" s="4"/>
      <c r="H131" s="4"/>
      <c r="I131" s="4">
        <v>549677</v>
      </c>
      <c r="J131" s="4">
        <v>12251194</v>
      </c>
      <c r="K131" s="4">
        <f t="shared" si="10"/>
        <v>428791.79000000004</v>
      </c>
      <c r="L131" s="4">
        <f t="shared" ref="L131:L152" si="11">I131-K131</f>
        <v>120885.20999999996</v>
      </c>
      <c r="M131" s="4">
        <f t="shared" ref="M131:M152" si="12">MAX(I131-K131,0)</f>
        <v>120885.20999999996</v>
      </c>
      <c r="N131" s="2"/>
    </row>
    <row r="132" spans="1:14" x14ac:dyDescent="0.2">
      <c r="A132" s="2" t="s">
        <v>195</v>
      </c>
      <c r="B132" s="3">
        <v>21576</v>
      </c>
      <c r="C132" s="2" t="s">
        <v>21</v>
      </c>
      <c r="D132" s="2" t="s">
        <v>61</v>
      </c>
      <c r="E132" s="2">
        <v>2019</v>
      </c>
      <c r="F132" s="4">
        <v>1575108</v>
      </c>
      <c r="G132" s="4"/>
      <c r="H132" s="4"/>
      <c r="I132" s="4">
        <v>1575108</v>
      </c>
      <c r="J132" s="4">
        <v>8420028</v>
      </c>
      <c r="K132" s="4">
        <f t="shared" si="10"/>
        <v>294700.98000000004</v>
      </c>
      <c r="L132" s="4">
        <f t="shared" si="11"/>
        <v>1280407.02</v>
      </c>
      <c r="M132" s="4">
        <f t="shared" si="12"/>
        <v>1280407.02</v>
      </c>
      <c r="N132" s="2"/>
    </row>
    <row r="133" spans="1:14" x14ac:dyDescent="0.2">
      <c r="A133" s="2" t="s">
        <v>266</v>
      </c>
      <c r="B133" s="3">
        <v>21663</v>
      </c>
      <c r="C133" s="2" t="s">
        <v>21</v>
      </c>
      <c r="D133" s="2" t="s">
        <v>112</v>
      </c>
      <c r="E133" s="2">
        <v>2019</v>
      </c>
      <c r="F133" s="4">
        <v>1152916</v>
      </c>
      <c r="G133" s="4"/>
      <c r="H133" s="4"/>
      <c r="I133" s="4">
        <v>1152916</v>
      </c>
      <c r="J133" s="4">
        <v>10724060</v>
      </c>
      <c r="K133" s="4">
        <f t="shared" si="10"/>
        <v>375342.10000000003</v>
      </c>
      <c r="L133" s="4">
        <f t="shared" si="11"/>
        <v>777573.89999999991</v>
      </c>
      <c r="M133" s="4">
        <f t="shared" si="12"/>
        <v>777573.89999999991</v>
      </c>
      <c r="N133" s="2"/>
    </row>
    <row r="134" spans="1:14" x14ac:dyDescent="0.2">
      <c r="A134" s="2" t="s">
        <v>304</v>
      </c>
      <c r="B134" s="3">
        <v>22151</v>
      </c>
      <c r="C134" s="2" t="s">
        <v>21</v>
      </c>
      <c r="D134" s="2" t="s">
        <v>143</v>
      </c>
      <c r="E134" s="2">
        <v>2019</v>
      </c>
      <c r="F134" s="4">
        <v>514543</v>
      </c>
      <c r="G134" s="4"/>
      <c r="H134" s="4"/>
      <c r="I134" s="4">
        <v>514543</v>
      </c>
      <c r="J134" s="4">
        <v>4174332</v>
      </c>
      <c r="K134" s="4">
        <f t="shared" si="10"/>
        <v>250000</v>
      </c>
      <c r="L134" s="4">
        <f t="shared" si="11"/>
        <v>264543</v>
      </c>
      <c r="M134" s="4">
        <f t="shared" si="12"/>
        <v>264543</v>
      </c>
      <c r="N134" s="2"/>
    </row>
    <row r="135" spans="1:14" x14ac:dyDescent="0.2">
      <c r="A135" s="2" t="s">
        <v>306</v>
      </c>
      <c r="B135" s="3">
        <v>41323</v>
      </c>
      <c r="C135" s="2" t="s">
        <v>21</v>
      </c>
      <c r="D135" s="2" t="s">
        <v>145</v>
      </c>
      <c r="E135" s="2">
        <v>2019</v>
      </c>
      <c r="F135" s="4">
        <v>-850829</v>
      </c>
      <c r="G135" s="4"/>
      <c r="H135" s="4"/>
      <c r="I135" s="4">
        <v>-850829</v>
      </c>
      <c r="J135" s="4">
        <v>9984430</v>
      </c>
      <c r="K135" s="4">
        <f t="shared" si="10"/>
        <v>349455.05000000005</v>
      </c>
      <c r="L135" s="4">
        <f t="shared" si="11"/>
        <v>-1200284.05</v>
      </c>
      <c r="M135" s="4">
        <f t="shared" si="12"/>
        <v>0</v>
      </c>
      <c r="N135" s="2"/>
    </row>
    <row r="136" spans="1:14" x14ac:dyDescent="0.2">
      <c r="A136" s="2" t="s">
        <v>289</v>
      </c>
      <c r="B136" s="3">
        <v>21690</v>
      </c>
      <c r="C136" s="2" t="s">
        <v>21</v>
      </c>
      <c r="D136" s="2" t="s">
        <v>131</v>
      </c>
      <c r="E136" s="2">
        <v>2019</v>
      </c>
      <c r="F136" s="4">
        <v>839817</v>
      </c>
      <c r="G136" s="4"/>
      <c r="H136" s="4"/>
      <c r="I136" s="4">
        <v>839817</v>
      </c>
      <c r="J136" s="4">
        <v>6632216</v>
      </c>
      <c r="K136" s="4">
        <f t="shared" si="10"/>
        <v>250000</v>
      </c>
      <c r="L136" s="4">
        <f t="shared" si="11"/>
        <v>589817</v>
      </c>
      <c r="M136" s="4">
        <f t="shared" si="12"/>
        <v>589817</v>
      </c>
      <c r="N136" s="2"/>
    </row>
    <row r="137" spans="1:14" x14ac:dyDescent="0.2">
      <c r="A137" s="2" t="s">
        <v>262</v>
      </c>
      <c r="B137" s="3">
        <v>21656</v>
      </c>
      <c r="C137" s="2" t="s">
        <v>21</v>
      </c>
      <c r="D137" s="2" t="s">
        <v>109</v>
      </c>
      <c r="E137" s="2">
        <v>2019</v>
      </c>
      <c r="F137" s="4">
        <v>447490</v>
      </c>
      <c r="G137" s="4"/>
      <c r="H137" s="4"/>
      <c r="I137" s="4">
        <v>447490</v>
      </c>
      <c r="J137" s="4">
        <v>6175876</v>
      </c>
      <c r="K137" s="4">
        <f t="shared" si="10"/>
        <v>250000</v>
      </c>
      <c r="L137" s="4">
        <f t="shared" si="11"/>
        <v>197490</v>
      </c>
      <c r="M137" s="4">
        <f t="shared" si="12"/>
        <v>197490</v>
      </c>
      <c r="N137" s="2"/>
    </row>
    <row r="138" spans="1:14" x14ac:dyDescent="0.2">
      <c r="A138" s="2" t="s">
        <v>258</v>
      </c>
      <c r="B138" s="3">
        <v>21652</v>
      </c>
      <c r="C138" s="2" t="s">
        <v>21</v>
      </c>
      <c r="D138" s="2" t="s">
        <v>259</v>
      </c>
      <c r="E138" s="2">
        <v>2019</v>
      </c>
      <c r="F138" s="4">
        <v>924827</v>
      </c>
      <c r="G138" s="4"/>
      <c r="H138" s="4"/>
      <c r="I138" s="4">
        <v>924827</v>
      </c>
      <c r="J138" s="4">
        <v>9113053</v>
      </c>
      <c r="K138" s="4">
        <f t="shared" si="10"/>
        <v>318956.85500000004</v>
      </c>
      <c r="L138" s="4">
        <f t="shared" si="11"/>
        <v>605870.14500000002</v>
      </c>
      <c r="M138" s="4">
        <f t="shared" si="12"/>
        <v>605870.14500000002</v>
      </c>
      <c r="N138" s="2"/>
    </row>
    <row r="139" spans="1:14" x14ac:dyDescent="0.2">
      <c r="A139" s="2" t="s">
        <v>290</v>
      </c>
      <c r="B139" s="3">
        <v>21691</v>
      </c>
      <c r="C139" s="2" t="s">
        <v>21</v>
      </c>
      <c r="D139" s="2" t="s">
        <v>132</v>
      </c>
      <c r="E139" s="2">
        <v>2019</v>
      </c>
      <c r="F139" s="4">
        <v>551884</v>
      </c>
      <c r="G139" s="4"/>
      <c r="H139" s="4"/>
      <c r="I139" s="4">
        <v>551884</v>
      </c>
      <c r="J139" s="4">
        <v>9678179</v>
      </c>
      <c r="K139" s="4">
        <f t="shared" si="10"/>
        <v>338736.26500000001</v>
      </c>
      <c r="L139" s="4">
        <f t="shared" si="11"/>
        <v>213147.73499999999</v>
      </c>
      <c r="M139" s="4">
        <f t="shared" si="12"/>
        <v>213147.73499999999</v>
      </c>
      <c r="N139" s="2"/>
    </row>
    <row r="140" spans="1:14" x14ac:dyDescent="0.2">
      <c r="A140" s="2" t="s">
        <v>217</v>
      </c>
      <c r="B140" s="3">
        <v>21604</v>
      </c>
      <c r="C140" s="2" t="s">
        <v>21</v>
      </c>
      <c r="D140" s="2" t="s">
        <v>78</v>
      </c>
      <c r="E140" s="2">
        <v>2019</v>
      </c>
      <c r="F140" s="4">
        <v>2314372</v>
      </c>
      <c r="G140" s="4"/>
      <c r="H140" s="4"/>
      <c r="I140" s="4">
        <v>2314372</v>
      </c>
      <c r="J140" s="4">
        <v>29878288</v>
      </c>
      <c r="K140" s="4">
        <f t="shared" si="10"/>
        <v>1045740.0800000001</v>
      </c>
      <c r="L140" s="4">
        <f t="shared" si="11"/>
        <v>1268631.92</v>
      </c>
      <c r="M140" s="4">
        <f t="shared" si="12"/>
        <v>1268631.92</v>
      </c>
      <c r="N140" s="2"/>
    </row>
    <row r="141" spans="1:14" x14ac:dyDescent="0.2">
      <c r="A141" s="2" t="s">
        <v>291</v>
      </c>
      <c r="B141" s="3">
        <v>21692</v>
      </c>
      <c r="C141" s="2" t="s">
        <v>21</v>
      </c>
      <c r="D141" s="2" t="s">
        <v>133</v>
      </c>
      <c r="E141" s="2">
        <v>2019</v>
      </c>
      <c r="F141" s="4">
        <v>1749082</v>
      </c>
      <c r="G141" s="4"/>
      <c r="H141" s="4"/>
      <c r="I141" s="4">
        <v>1749082</v>
      </c>
      <c r="J141" s="4">
        <v>21847363</v>
      </c>
      <c r="K141" s="4">
        <f t="shared" si="10"/>
        <v>764657.70500000007</v>
      </c>
      <c r="L141" s="4">
        <f t="shared" si="11"/>
        <v>984424.29499999993</v>
      </c>
      <c r="M141" s="4">
        <f t="shared" si="12"/>
        <v>984424.29499999993</v>
      </c>
      <c r="N141" s="2"/>
    </row>
    <row r="142" spans="1:14" x14ac:dyDescent="0.2">
      <c r="A142" s="2" t="s">
        <v>182</v>
      </c>
      <c r="B142" s="3">
        <v>21448</v>
      </c>
      <c r="C142" s="2" t="s">
        <v>21</v>
      </c>
      <c r="D142" s="2" t="s">
        <v>50</v>
      </c>
      <c r="E142" s="2">
        <v>2019</v>
      </c>
      <c r="F142" s="4">
        <v>4280060</v>
      </c>
      <c r="G142" s="4"/>
      <c r="H142" s="4"/>
      <c r="I142" s="4">
        <v>4280060</v>
      </c>
      <c r="J142" s="4">
        <v>24765873</v>
      </c>
      <c r="K142" s="4">
        <f t="shared" si="10"/>
        <v>866805.55500000005</v>
      </c>
      <c r="L142" s="4">
        <f t="shared" si="11"/>
        <v>3413254.4449999998</v>
      </c>
      <c r="M142" s="4">
        <f t="shared" si="12"/>
        <v>3413254.4449999998</v>
      </c>
      <c r="N142" s="2"/>
    </row>
    <row r="143" spans="1:14" x14ac:dyDescent="0.2">
      <c r="A143" s="2" t="s">
        <v>263</v>
      </c>
      <c r="B143" s="3">
        <v>21658</v>
      </c>
      <c r="C143" s="2" t="s">
        <v>21</v>
      </c>
      <c r="D143" s="2" t="s">
        <v>110</v>
      </c>
      <c r="E143" s="2">
        <v>2019</v>
      </c>
      <c r="F143" s="4">
        <v>4440545</v>
      </c>
      <c r="G143" s="4"/>
      <c r="H143" s="4"/>
      <c r="I143" s="4">
        <v>4440545</v>
      </c>
      <c r="J143" s="4">
        <v>23436309</v>
      </c>
      <c r="K143" s="4">
        <f t="shared" si="10"/>
        <v>820270.81500000006</v>
      </c>
      <c r="L143" s="4">
        <f t="shared" si="11"/>
        <v>3620274.1850000001</v>
      </c>
      <c r="M143" s="4">
        <f t="shared" si="12"/>
        <v>3620274.1850000001</v>
      </c>
      <c r="N143" s="2"/>
    </row>
    <row r="144" spans="1:14" x14ac:dyDescent="0.2">
      <c r="A144" s="2" t="s">
        <v>249</v>
      </c>
      <c r="B144" s="3">
        <v>21640</v>
      </c>
      <c r="C144" s="2" t="s">
        <v>21</v>
      </c>
      <c r="D144" s="2" t="s">
        <v>102</v>
      </c>
      <c r="E144" s="2">
        <v>2019</v>
      </c>
      <c r="F144" s="4">
        <v>6209696</v>
      </c>
      <c r="G144" s="4"/>
      <c r="H144" s="4"/>
      <c r="I144" s="4">
        <v>6209696</v>
      </c>
      <c r="J144" s="4">
        <v>46253745</v>
      </c>
      <c r="K144" s="4">
        <f t="shared" si="10"/>
        <v>1618881.0750000002</v>
      </c>
      <c r="L144" s="4">
        <f t="shared" si="11"/>
        <v>4590814.9249999998</v>
      </c>
      <c r="M144" s="4">
        <f t="shared" si="12"/>
        <v>4590814.9249999998</v>
      </c>
      <c r="N144" s="2"/>
    </row>
    <row r="145" spans="1:14" x14ac:dyDescent="0.2">
      <c r="A145" s="2" t="s">
        <v>171</v>
      </c>
      <c r="B145" s="3">
        <v>21434</v>
      </c>
      <c r="C145" s="2" t="s">
        <v>21</v>
      </c>
      <c r="D145" s="2" t="s">
        <v>41</v>
      </c>
      <c r="E145" s="2">
        <v>2019</v>
      </c>
      <c r="F145" s="4">
        <v>4964638</v>
      </c>
      <c r="G145" s="4"/>
      <c r="H145" s="4"/>
      <c r="I145" s="4">
        <v>4964638</v>
      </c>
      <c r="J145" s="4">
        <v>20835453</v>
      </c>
      <c r="K145" s="4">
        <f t="shared" si="10"/>
        <v>729240.8550000001</v>
      </c>
      <c r="L145" s="4">
        <f t="shared" si="11"/>
        <v>4235397.1449999996</v>
      </c>
      <c r="M145" s="4">
        <f t="shared" si="12"/>
        <v>4235397.1449999996</v>
      </c>
      <c r="N145" s="2"/>
    </row>
    <row r="146" spans="1:14" x14ac:dyDescent="0.2">
      <c r="A146" s="2" t="s">
        <v>222</v>
      </c>
      <c r="B146" s="3">
        <v>21611</v>
      </c>
      <c r="C146" s="2" t="s">
        <v>21</v>
      </c>
      <c r="D146" s="2" t="s">
        <v>83</v>
      </c>
      <c r="E146" s="2">
        <v>2019</v>
      </c>
      <c r="F146" s="4">
        <v>469147</v>
      </c>
      <c r="G146" s="4"/>
      <c r="H146" s="4"/>
      <c r="I146" s="4">
        <v>469147</v>
      </c>
      <c r="J146" s="4">
        <v>10306483</v>
      </c>
      <c r="K146" s="4">
        <f t="shared" si="10"/>
        <v>360726.90500000003</v>
      </c>
      <c r="L146" s="4">
        <f t="shared" si="11"/>
        <v>108420.09499999997</v>
      </c>
      <c r="M146" s="4">
        <f t="shared" si="12"/>
        <v>108420.09499999997</v>
      </c>
      <c r="N146" s="2"/>
    </row>
    <row r="147" spans="1:14" x14ac:dyDescent="0.2">
      <c r="A147" s="2" t="s">
        <v>208</v>
      </c>
      <c r="B147" s="3">
        <v>21593</v>
      </c>
      <c r="C147" s="2" t="s">
        <v>21</v>
      </c>
      <c r="D147" s="2" t="s">
        <v>28</v>
      </c>
      <c r="E147" s="2">
        <v>2019</v>
      </c>
      <c r="F147" s="4">
        <v>1201814</v>
      </c>
      <c r="G147" s="4"/>
      <c r="H147" s="4"/>
      <c r="I147" s="4">
        <v>1201814</v>
      </c>
      <c r="J147" s="4">
        <v>15793104</v>
      </c>
      <c r="K147" s="4">
        <f t="shared" si="10"/>
        <v>552758.64</v>
      </c>
      <c r="L147" s="4">
        <f t="shared" si="11"/>
        <v>649055.36</v>
      </c>
      <c r="M147" s="4">
        <f t="shared" si="12"/>
        <v>649055.36</v>
      </c>
      <c r="N147" s="2"/>
    </row>
    <row r="148" spans="1:14" x14ac:dyDescent="0.2">
      <c r="A148" s="2" t="s">
        <v>300</v>
      </c>
      <c r="B148" s="3">
        <v>21701</v>
      </c>
      <c r="C148" s="2" t="s">
        <v>21</v>
      </c>
      <c r="D148" s="2" t="s">
        <v>139</v>
      </c>
      <c r="E148" s="2">
        <v>2019</v>
      </c>
      <c r="F148" s="4">
        <v>3285872</v>
      </c>
      <c r="G148" s="4"/>
      <c r="H148" s="4"/>
      <c r="I148" s="4">
        <v>3285872</v>
      </c>
      <c r="J148" s="4">
        <v>3452428</v>
      </c>
      <c r="K148" s="4">
        <f t="shared" si="10"/>
        <v>250000</v>
      </c>
      <c r="L148" s="4">
        <f t="shared" si="11"/>
        <v>3035872</v>
      </c>
      <c r="M148" s="4">
        <f t="shared" si="12"/>
        <v>3035872</v>
      </c>
      <c r="N148" s="2"/>
    </row>
    <row r="149" spans="1:14" x14ac:dyDescent="0.2">
      <c r="A149" s="2" t="s">
        <v>273</v>
      </c>
      <c r="B149" s="3">
        <v>21670</v>
      </c>
      <c r="C149" s="2" t="s">
        <v>21</v>
      </c>
      <c r="D149" s="2" t="s">
        <v>119</v>
      </c>
      <c r="E149" s="2">
        <v>2019</v>
      </c>
      <c r="F149" s="4">
        <v>449799</v>
      </c>
      <c r="G149" s="4"/>
      <c r="H149" s="4"/>
      <c r="I149" s="4">
        <v>449799</v>
      </c>
      <c r="J149" s="4">
        <v>5331347</v>
      </c>
      <c r="K149" s="4">
        <f t="shared" si="10"/>
        <v>250000</v>
      </c>
      <c r="L149" s="4">
        <f t="shared" si="11"/>
        <v>199799</v>
      </c>
      <c r="M149" s="4">
        <f t="shared" si="12"/>
        <v>199799</v>
      </c>
      <c r="N149" s="2"/>
    </row>
    <row r="150" spans="1:14" x14ac:dyDescent="0.2">
      <c r="A150" s="2" t="s">
        <v>224</v>
      </c>
      <c r="B150" s="3">
        <v>21613</v>
      </c>
      <c r="C150" s="2" t="s">
        <v>21</v>
      </c>
      <c r="D150" s="2" t="s">
        <v>85</v>
      </c>
      <c r="E150" s="2">
        <v>2019</v>
      </c>
      <c r="F150" s="4">
        <v>2276287</v>
      </c>
      <c r="G150" s="4"/>
      <c r="H150" s="4"/>
      <c r="I150" s="4">
        <v>2276287</v>
      </c>
      <c r="J150" s="4">
        <v>8496831</v>
      </c>
      <c r="K150" s="4">
        <f t="shared" si="10"/>
        <v>297389.08500000002</v>
      </c>
      <c r="L150" s="4">
        <f t="shared" si="11"/>
        <v>1978897.915</v>
      </c>
      <c r="M150" s="4">
        <f t="shared" si="12"/>
        <v>1978897.915</v>
      </c>
      <c r="N150" s="2"/>
    </row>
    <row r="151" spans="1:14" x14ac:dyDescent="0.2">
      <c r="A151" s="2" t="s">
        <v>231</v>
      </c>
      <c r="B151" s="3">
        <v>21619</v>
      </c>
      <c r="C151" s="2" t="s">
        <v>21</v>
      </c>
      <c r="D151" s="2" t="s">
        <v>89</v>
      </c>
      <c r="E151" s="2">
        <v>2019</v>
      </c>
      <c r="F151" s="4">
        <v>2922425</v>
      </c>
      <c r="G151" s="4"/>
      <c r="H151" s="4"/>
      <c r="I151" s="4">
        <v>2922425</v>
      </c>
      <c r="J151" s="4">
        <v>9843133</v>
      </c>
      <c r="K151" s="4">
        <f t="shared" si="10"/>
        <v>344509.65500000003</v>
      </c>
      <c r="L151" s="4">
        <f t="shared" si="11"/>
        <v>2577915.3449999997</v>
      </c>
      <c r="M151" s="4">
        <f t="shared" si="12"/>
        <v>2577915.3449999997</v>
      </c>
      <c r="N151" s="2"/>
    </row>
    <row r="152" spans="1:14" x14ac:dyDescent="0.2">
      <c r="A152" s="2" t="s">
        <v>229</v>
      </c>
      <c r="B152" s="3">
        <v>21617</v>
      </c>
      <c r="C152" s="2" t="s">
        <v>21</v>
      </c>
      <c r="D152" s="2" t="s">
        <v>87</v>
      </c>
      <c r="E152" s="2">
        <v>2019</v>
      </c>
      <c r="F152" s="4">
        <v>284655</v>
      </c>
      <c r="G152" s="4"/>
      <c r="H152" s="4"/>
      <c r="I152" s="4">
        <v>284655</v>
      </c>
      <c r="J152" s="4">
        <v>15817087</v>
      </c>
      <c r="K152" s="4">
        <f t="shared" si="10"/>
        <v>553598.04500000004</v>
      </c>
      <c r="L152" s="4">
        <f t="shared" si="11"/>
        <v>-268943.04500000004</v>
      </c>
      <c r="M152" s="4">
        <f t="shared" si="12"/>
        <v>0</v>
      </c>
      <c r="N152" s="2"/>
    </row>
  </sheetData>
  <sheetProtection password="C2F4" sheet="1" objects="1" scenarios="1"/>
  <autoFilter ref="A1:M1"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U6"/>
  <sheetViews>
    <sheetView workbookViewId="0">
      <selection sqref="A1:A1048576"/>
    </sheetView>
  </sheetViews>
  <sheetFormatPr defaultRowHeight="12.6" x14ac:dyDescent="0.2"/>
  <cols>
    <col min="5" max="5" width="21.36328125" bestFit="1" customWidth="1"/>
    <col min="6" max="6" width="31.08984375" bestFit="1" customWidth="1"/>
    <col min="7" max="7" width="27.453125" bestFit="1" customWidth="1"/>
    <col min="8" max="8" width="35.08984375" bestFit="1" customWidth="1"/>
    <col min="9" max="9" width="21.36328125" bestFit="1" customWidth="1"/>
    <col min="10" max="10" width="31.08984375" bestFit="1" customWidth="1"/>
    <col min="11" max="11" width="27.453125" bestFit="1" customWidth="1"/>
    <col min="12" max="12" width="35.08984375" bestFit="1" customWidth="1"/>
    <col min="13" max="13" width="21.36328125" bestFit="1" customWidth="1"/>
    <col min="14" max="14" width="31.08984375" bestFit="1" customWidth="1"/>
    <col min="15" max="15" width="27.453125" bestFit="1" customWidth="1"/>
    <col min="16" max="16" width="35.08984375" bestFit="1" customWidth="1"/>
    <col min="17" max="17" width="21.36328125" bestFit="1" customWidth="1"/>
    <col min="18" max="18" width="31.08984375" bestFit="1" customWidth="1"/>
    <col min="19" max="19" width="27.453125" bestFit="1" customWidth="1"/>
    <col min="20" max="20" width="35.08984375" bestFit="1" customWidth="1"/>
    <col min="21" max="21" width="21.36328125" bestFit="1" customWidth="1"/>
    <col min="22" max="22" width="31.08984375" bestFit="1" customWidth="1"/>
    <col min="23" max="23" width="27.453125" bestFit="1" customWidth="1"/>
    <col min="24" max="24" width="35.08984375" bestFit="1" customWidth="1"/>
    <col min="25" max="25" width="35.08984375" style="5" customWidth="1"/>
    <col min="26" max="26" width="21.6328125" bestFit="1" customWidth="1"/>
    <col min="27" max="27" width="21.36328125" bestFit="1" customWidth="1"/>
    <col min="28" max="28" width="24.453125" bestFit="1" customWidth="1"/>
    <col min="29" max="29" width="16.6328125" bestFit="1" customWidth="1"/>
    <col min="30" max="30" width="27.6328125" bestFit="1" customWidth="1"/>
    <col min="31" max="31" width="18.36328125" bestFit="1" customWidth="1"/>
    <col min="32" max="32" width="17.7265625" bestFit="1" customWidth="1"/>
    <col min="33" max="33" width="12.36328125" bestFit="1" customWidth="1"/>
    <col min="34" max="34" width="34.08984375" bestFit="1" customWidth="1"/>
    <col min="35" max="35" width="21.90625" bestFit="1" customWidth="1"/>
    <col min="36" max="36" width="33.36328125" bestFit="1" customWidth="1"/>
    <col min="37" max="37" width="18.6328125" bestFit="1" customWidth="1"/>
    <col min="38" max="38" width="11.08984375" bestFit="1" customWidth="1"/>
    <col min="39" max="39" width="10.7265625" bestFit="1" customWidth="1"/>
    <col min="40" max="40" width="21.6328125" bestFit="1" customWidth="1"/>
    <col min="41" max="41" width="21.36328125" bestFit="1" customWidth="1"/>
    <col min="42" max="42" width="24.453125" bestFit="1" customWidth="1"/>
    <col min="43" max="43" width="16.6328125" bestFit="1" customWidth="1"/>
    <col min="44" max="44" width="27.6328125" bestFit="1" customWidth="1"/>
    <col min="45" max="45" width="18.36328125" bestFit="1" customWidth="1"/>
    <col min="46" max="46" width="17.7265625" bestFit="1" customWidth="1"/>
    <col min="47" max="47" width="12.36328125" bestFit="1" customWidth="1"/>
    <col min="48" max="48" width="34.08984375" bestFit="1" customWidth="1"/>
    <col min="49" max="49" width="21.90625" bestFit="1" customWidth="1"/>
    <col min="50" max="50" width="32.7265625" bestFit="1" customWidth="1"/>
    <col min="51" max="51" width="18.6328125" bestFit="1" customWidth="1"/>
    <col min="52" max="52" width="11.08984375" bestFit="1" customWidth="1"/>
    <col min="53" max="53" width="10.7265625" bestFit="1" customWidth="1"/>
    <col min="54" max="54" width="21.6328125" bestFit="1" customWidth="1"/>
    <col min="55" max="55" width="21.36328125" bestFit="1" customWidth="1"/>
    <col min="56" max="56" width="24.453125" bestFit="1" customWidth="1"/>
    <col min="57" max="57" width="16.6328125" bestFit="1" customWidth="1"/>
    <col min="58" max="58" width="27.6328125" bestFit="1" customWidth="1"/>
    <col min="59" max="59" width="18.36328125" bestFit="1" customWidth="1"/>
    <col min="60" max="60" width="17.7265625" bestFit="1" customWidth="1"/>
    <col min="61" max="61" width="12.36328125" bestFit="1" customWidth="1"/>
    <col min="62" max="62" width="34.08984375" bestFit="1" customWidth="1"/>
    <col min="63" max="63" width="21.90625" bestFit="1" customWidth="1"/>
    <col min="64" max="64" width="32.7265625" bestFit="1" customWidth="1"/>
    <col min="65" max="65" width="18.6328125" bestFit="1" customWidth="1"/>
    <col min="66" max="66" width="11.08984375" bestFit="1" customWidth="1"/>
    <col min="67" max="67" width="10.7265625" bestFit="1" customWidth="1"/>
    <col min="68" max="69" width="9.26953125" bestFit="1" customWidth="1"/>
    <col min="70" max="70" width="7.7265625" bestFit="1" customWidth="1"/>
    <col min="71" max="72" width="9.08984375" bestFit="1" customWidth="1"/>
    <col min="73" max="73" width="9.6328125" bestFit="1" customWidth="1"/>
  </cols>
  <sheetData>
    <row r="1" spans="1:73" x14ac:dyDescent="0.2">
      <c r="A1" s="33" t="s">
        <v>355</v>
      </c>
      <c r="B1" s="33" t="s">
        <v>3</v>
      </c>
      <c r="C1" s="33" t="s">
        <v>13</v>
      </c>
      <c r="D1" s="33" t="s">
        <v>354</v>
      </c>
      <c r="E1" s="33" t="s">
        <v>356</v>
      </c>
      <c r="F1" s="33" t="s">
        <v>357</v>
      </c>
      <c r="G1" s="33" t="s">
        <v>358</v>
      </c>
      <c r="H1" s="33" t="s">
        <v>359</v>
      </c>
      <c r="I1" s="33" t="s">
        <v>360</v>
      </c>
      <c r="J1" s="33" t="s">
        <v>361</v>
      </c>
      <c r="K1" s="33" t="s">
        <v>362</v>
      </c>
      <c r="L1" s="33" t="s">
        <v>363</v>
      </c>
      <c r="M1" s="33" t="s">
        <v>364</v>
      </c>
      <c r="N1" s="33" t="s">
        <v>365</v>
      </c>
      <c r="O1" s="33" t="s">
        <v>366</v>
      </c>
      <c r="P1" s="33" t="s">
        <v>367</v>
      </c>
      <c r="Q1" s="33" t="s">
        <v>368</v>
      </c>
      <c r="R1" s="33" t="s">
        <v>369</v>
      </c>
      <c r="S1" s="33" t="s">
        <v>370</v>
      </c>
      <c r="T1" s="33" t="s">
        <v>371</v>
      </c>
      <c r="U1" s="33" t="s">
        <v>372</v>
      </c>
      <c r="V1" s="33" t="s">
        <v>373</v>
      </c>
      <c r="W1" s="33" t="s">
        <v>374</v>
      </c>
      <c r="X1" s="33" t="s">
        <v>375</v>
      </c>
      <c r="Y1" s="33" t="s">
        <v>421</v>
      </c>
      <c r="Z1" s="33" t="s">
        <v>376</v>
      </c>
      <c r="AA1" s="33" t="s">
        <v>377</v>
      </c>
      <c r="AB1" s="33" t="s">
        <v>378</v>
      </c>
      <c r="AC1" s="33" t="s">
        <v>379</v>
      </c>
      <c r="AD1" s="33" t="s">
        <v>380</v>
      </c>
      <c r="AE1" s="33" t="s">
        <v>381</v>
      </c>
      <c r="AF1" s="33" t="s">
        <v>382</v>
      </c>
      <c r="AG1" s="33" t="s">
        <v>383</v>
      </c>
      <c r="AH1" s="33" t="s">
        <v>384</v>
      </c>
      <c r="AI1" s="33" t="s">
        <v>385</v>
      </c>
      <c r="AJ1" s="33" t="s">
        <v>386</v>
      </c>
      <c r="AK1" s="33" t="s">
        <v>387</v>
      </c>
      <c r="AL1" s="33" t="s">
        <v>388</v>
      </c>
      <c r="AM1" s="33" t="s">
        <v>389</v>
      </c>
      <c r="AN1" s="33" t="s">
        <v>390</v>
      </c>
      <c r="AO1" s="33" t="s">
        <v>391</v>
      </c>
      <c r="AP1" s="33" t="s">
        <v>392</v>
      </c>
      <c r="AQ1" s="33" t="s">
        <v>393</v>
      </c>
      <c r="AR1" s="33" t="s">
        <v>394</v>
      </c>
      <c r="AS1" s="33" t="s">
        <v>395</v>
      </c>
      <c r="AT1" s="33" t="s">
        <v>396</v>
      </c>
      <c r="AU1" s="33" t="s">
        <v>397</v>
      </c>
      <c r="AV1" s="33" t="s">
        <v>398</v>
      </c>
      <c r="AW1" s="33" t="s">
        <v>399</v>
      </c>
      <c r="AX1" s="33" t="s">
        <v>400</v>
      </c>
      <c r="AY1" s="33" t="s">
        <v>401</v>
      </c>
      <c r="AZ1" s="33" t="s">
        <v>402</v>
      </c>
      <c r="BA1" s="33" t="s">
        <v>403</v>
      </c>
      <c r="BB1" s="33" t="s">
        <v>404</v>
      </c>
      <c r="BC1" s="33" t="s">
        <v>405</v>
      </c>
      <c r="BD1" s="33" t="s">
        <v>406</v>
      </c>
      <c r="BE1" s="33" t="s">
        <v>407</v>
      </c>
      <c r="BF1" s="33" t="s">
        <v>408</v>
      </c>
      <c r="BG1" s="33" t="s">
        <v>409</v>
      </c>
      <c r="BH1" s="33" t="s">
        <v>410</v>
      </c>
      <c r="BI1" s="33" t="s">
        <v>411</v>
      </c>
      <c r="BJ1" s="33" t="s">
        <v>412</v>
      </c>
      <c r="BK1" s="33" t="s">
        <v>413</v>
      </c>
      <c r="BL1" s="33" t="s">
        <v>414</v>
      </c>
      <c r="BM1" s="33" t="s">
        <v>415</v>
      </c>
      <c r="BN1" s="33" t="s">
        <v>416</v>
      </c>
      <c r="BO1" s="33" t="s">
        <v>417</v>
      </c>
      <c r="BP1" s="33" t="s">
        <v>418</v>
      </c>
      <c r="BQ1" s="33" t="s">
        <v>419</v>
      </c>
      <c r="BR1" s="33" t="s">
        <v>420</v>
      </c>
      <c r="BS1" s="33" t="s">
        <v>422</v>
      </c>
      <c r="BT1" s="33" t="s">
        <v>423</v>
      </c>
      <c r="BU1" s="33" t="s">
        <v>424</v>
      </c>
    </row>
    <row r="2" spans="1:73" s="5" customFormat="1" x14ac:dyDescent="0.2">
      <c r="A2" s="37">
        <f>Format!B5</f>
        <v>0</v>
      </c>
      <c r="B2" s="37" t="str">
        <f>Format!B6</f>
        <v/>
      </c>
      <c r="C2" s="37" t="str">
        <f>Format!B7</f>
        <v/>
      </c>
      <c r="D2" s="37" t="str">
        <f>Format!B8</f>
        <v/>
      </c>
      <c r="E2" s="35" t="str">
        <f>Format!B11</f>
        <v/>
      </c>
      <c r="F2" s="35" t="str">
        <f>Format!B12</f>
        <v/>
      </c>
      <c r="G2" s="35" t="str">
        <f>Format!B13</f>
        <v/>
      </c>
      <c r="H2" s="35" t="str">
        <f>Format!B14</f>
        <v/>
      </c>
      <c r="I2" s="35">
        <f>Format!C11</f>
        <v>0</v>
      </c>
      <c r="J2" s="35">
        <f>Format!C12</f>
        <v>0</v>
      </c>
      <c r="K2" s="35" t="str">
        <f>Format!C13</f>
        <v/>
      </c>
      <c r="L2" s="35" t="str">
        <f>Format!C14</f>
        <v/>
      </c>
      <c r="M2" s="35">
        <f>Format!D11</f>
        <v>0</v>
      </c>
      <c r="N2" s="35">
        <f>Format!D12</f>
        <v>0</v>
      </c>
      <c r="O2" s="35" t="str">
        <f>Format!D13</f>
        <v/>
      </c>
      <c r="P2" s="35" t="str">
        <f>Format!D14</f>
        <v/>
      </c>
      <c r="Q2" s="35">
        <f>Format!E11</f>
        <v>0</v>
      </c>
      <c r="R2" s="35">
        <f>Format!E12</f>
        <v>0</v>
      </c>
      <c r="S2" s="35" t="str">
        <f>Format!E13</f>
        <v/>
      </c>
      <c r="T2" s="35" t="str">
        <f>Format!E14</f>
        <v/>
      </c>
      <c r="U2" s="35">
        <f>Format!F11</f>
        <v>0</v>
      </c>
      <c r="V2" s="35">
        <f>Format!F12</f>
        <v>0</v>
      </c>
      <c r="W2" s="35" t="str">
        <f>Format!F13</f>
        <v/>
      </c>
      <c r="X2" s="35" t="str">
        <f>Format!F14</f>
        <v/>
      </c>
      <c r="Y2" s="35">
        <f>Format!C32</f>
        <v>0</v>
      </c>
      <c r="Z2" s="35">
        <f>Format!D19</f>
        <v>0</v>
      </c>
      <c r="AA2" s="35">
        <f>Format!D20</f>
        <v>0</v>
      </c>
      <c r="AB2" s="35">
        <f>Format!D21</f>
        <v>0</v>
      </c>
      <c r="AC2" s="35">
        <f>Format!D22</f>
        <v>0</v>
      </c>
      <c r="AD2" s="35">
        <f>Format!D23</f>
        <v>0</v>
      </c>
      <c r="AE2" s="35">
        <f>Format!D24</f>
        <v>0</v>
      </c>
      <c r="AF2" s="35">
        <f>Format!D25</f>
        <v>0</v>
      </c>
      <c r="AG2" s="35">
        <f>Format!D26</f>
        <v>0</v>
      </c>
      <c r="AH2" s="35">
        <f>Format!D27</f>
        <v>0</v>
      </c>
      <c r="AI2" s="35">
        <f>Format!D28</f>
        <v>0</v>
      </c>
      <c r="AJ2" s="35">
        <f>Format!D29</f>
        <v>0</v>
      </c>
      <c r="AK2" s="35">
        <f>Format!D30</f>
        <v>0</v>
      </c>
      <c r="AL2" s="35">
        <f>Format!D31</f>
        <v>0</v>
      </c>
      <c r="AM2" s="35">
        <f>Format!D32</f>
        <v>0</v>
      </c>
      <c r="AN2" s="35">
        <f>Format!E19</f>
        <v>0</v>
      </c>
      <c r="AO2" s="35">
        <f>Format!E20</f>
        <v>0</v>
      </c>
      <c r="AP2" s="35">
        <f>Format!E21</f>
        <v>0</v>
      </c>
      <c r="AQ2" s="35">
        <f>Format!E22</f>
        <v>0</v>
      </c>
      <c r="AR2" s="35">
        <f>Format!E23</f>
        <v>0</v>
      </c>
      <c r="AS2" s="35">
        <f>Format!E24</f>
        <v>0</v>
      </c>
      <c r="AT2" s="35">
        <f>Format!E25</f>
        <v>0</v>
      </c>
      <c r="AU2" s="35">
        <f>Format!E26</f>
        <v>0</v>
      </c>
      <c r="AV2" s="35">
        <f>Format!E27</f>
        <v>0</v>
      </c>
      <c r="AW2" s="35">
        <f>Format!E28</f>
        <v>0</v>
      </c>
      <c r="AX2" s="35">
        <f>Format!E29</f>
        <v>0</v>
      </c>
      <c r="AY2" s="35">
        <f>Format!E30</f>
        <v>0</v>
      </c>
      <c r="AZ2" s="35">
        <f>Format!E31</f>
        <v>0</v>
      </c>
      <c r="BA2" s="35">
        <f>Format!E32</f>
        <v>0</v>
      </c>
      <c r="BB2" s="35">
        <f>Format!F19</f>
        <v>0</v>
      </c>
      <c r="BC2" s="35">
        <f>Format!F20</f>
        <v>0</v>
      </c>
      <c r="BD2" s="35">
        <f>Format!F21</f>
        <v>0</v>
      </c>
      <c r="BE2" s="35">
        <f>Format!F22</f>
        <v>0</v>
      </c>
      <c r="BF2" s="35">
        <f>Format!F23</f>
        <v>0</v>
      </c>
      <c r="BG2" s="35">
        <f>Format!F24</f>
        <v>0</v>
      </c>
      <c r="BH2" s="35">
        <f>Format!F25</f>
        <v>0</v>
      </c>
      <c r="BI2" s="35">
        <f>Format!F26</f>
        <v>0</v>
      </c>
      <c r="BJ2" s="35">
        <f>Format!F27</f>
        <v>0</v>
      </c>
      <c r="BK2" s="35">
        <f>Format!F28</f>
        <v>0</v>
      </c>
      <c r="BL2" s="35">
        <f>Format!F29</f>
        <v>0</v>
      </c>
      <c r="BM2" s="35">
        <f>Format!F30</f>
        <v>0</v>
      </c>
      <c r="BN2" s="35">
        <f>Format!F31</f>
        <v>0</v>
      </c>
      <c r="BO2" s="35">
        <f>Format!F32</f>
        <v>0</v>
      </c>
      <c r="BP2" s="36">
        <f>Format!B38</f>
        <v>0</v>
      </c>
      <c r="BQ2" s="36">
        <f>Format!B39</f>
        <v>0</v>
      </c>
      <c r="BR2" s="36">
        <f>Format!B40</f>
        <v>0</v>
      </c>
      <c r="BS2" s="57">
        <f>Format!C38</f>
        <v>0</v>
      </c>
      <c r="BT2" s="57">
        <f>Format!C39</f>
        <v>0</v>
      </c>
      <c r="BU2" s="57">
        <f>Format!C40</f>
        <v>0</v>
      </c>
    </row>
    <row r="3" spans="1:73" x14ac:dyDescent="0.2">
      <c r="A3" s="5"/>
      <c r="B3" s="5"/>
      <c r="C3" s="5"/>
      <c r="D3" s="5"/>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5"/>
      <c r="BQ3" s="5"/>
      <c r="BR3" s="5"/>
    </row>
    <row r="5" spans="1:73" x14ac:dyDescent="0.2">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row>
    <row r="6" spans="1:73" x14ac:dyDescent="0.2">
      <c r="AN6" s="5"/>
      <c r="AP6" s="5"/>
      <c r="AQ6" s="5"/>
      <c r="AR6" s="5"/>
      <c r="AS6" s="5"/>
      <c r="AT6" s="5"/>
      <c r="AU6" s="5"/>
      <c r="AV6" s="5"/>
      <c r="AW6" s="5"/>
      <c r="AX6" s="5"/>
      <c r="AY6" s="5"/>
      <c r="AZ6" s="5"/>
      <c r="BA6" s="5"/>
      <c r="BB6" s="5"/>
      <c r="BC6" s="5"/>
      <c r="BD6" s="5"/>
      <c r="BE6" s="5"/>
      <c r="BF6" s="5"/>
      <c r="BG6" s="5"/>
      <c r="BH6" s="5"/>
      <c r="BI6" s="5"/>
      <c r="BJ6" s="5"/>
      <c r="BK6" s="5"/>
      <c r="BL6" s="5"/>
      <c r="BM6" s="5"/>
      <c r="BN6" s="5"/>
      <c r="BO6" s="5"/>
    </row>
  </sheetData>
  <sheetProtection password="C2F4"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Format</vt:lpstr>
      <vt:lpstr>JV 2019</vt:lpstr>
      <vt:lpstr>JV 2019 corr VO2504</vt:lpstr>
      <vt:lpstr>Verwijzing</vt:lpstr>
    </vt:vector>
  </TitlesOfParts>
  <Company>Ministerie van OCW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Woerden, Maarten van</dc:creator>
  <cp:lastModifiedBy>Babs</cp:lastModifiedBy>
  <dcterms:created xsi:type="dcterms:W3CDTF">2021-02-11T06:39:39Z</dcterms:created>
  <dcterms:modified xsi:type="dcterms:W3CDTF">2021-08-26T13:03:14Z</dcterms:modified>
</cp:coreProperties>
</file>